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https://d.docs.live.net/158fbdbee6b09c04/ab/Screenshows/"/>
    </mc:Choice>
  </mc:AlternateContent>
  <xr:revisionPtr revIDLastSave="359" documentId="11_B5B2A0C9CF4B49E0A55EA1959016B6AA1FF04826" xr6:coauthVersionLast="34" xr6:coauthVersionMax="34" xr10:uidLastSave="{F6BB025F-C08B-4844-A962-631951EFE3DF}"/>
  <bookViews>
    <workbookView xWindow="0" yWindow="460" windowWidth="25600" windowHeight="15460" tabRatio="500" activeTab="3" xr2:uid="{00000000-000D-0000-FFFF-FFFF00000000}"/>
  </bookViews>
  <sheets>
    <sheet name="MA" sheetId="1" r:id="rId1"/>
    <sheet name="WMA" sheetId="3" r:id="rId2"/>
    <sheet name="SES" sheetId="2" r:id="rId3"/>
    <sheet name="Theil's U" sheetId="4" r:id="rId4"/>
  </sheets>
  <definedNames>
    <definedName name="solver_adj" localSheetId="2" hidden="1">SES!$G$3</definedName>
    <definedName name="solver_adj" localSheetId="3" hidden="1">'Theil''s U'!$G$3</definedName>
    <definedName name="solver_adj" localSheetId="1" hidden="1">WMA!$H$10:$H$14</definedName>
    <definedName name="solver_cvg" localSheetId="2" hidden="1">0.0001</definedName>
    <definedName name="solver_cvg" localSheetId="3" hidden="1">0.0001</definedName>
    <definedName name="solver_cvg" localSheetId="1" hidden="1">0.0001</definedName>
    <definedName name="solver_drv" localSheetId="2" hidden="1">1</definedName>
    <definedName name="solver_drv" localSheetId="3" hidden="1">1</definedName>
    <definedName name="solver_drv" localSheetId="1" hidden="1">1</definedName>
    <definedName name="solver_eng" localSheetId="2" hidden="1">1</definedName>
    <definedName name="solver_eng" localSheetId="3" hidden="1">1</definedName>
    <definedName name="solver_eng" localSheetId="1" hidden="1">1</definedName>
    <definedName name="solver_itr" localSheetId="2" hidden="1">2147483647</definedName>
    <definedName name="solver_itr" localSheetId="3" hidden="1">2147483647</definedName>
    <definedName name="solver_itr" localSheetId="1" hidden="1">2147483647</definedName>
    <definedName name="solver_lhs1" localSheetId="2" hidden="1">SES!$G$3</definedName>
    <definedName name="solver_lhs1" localSheetId="3" hidden="1">'Theil''s U'!$G$3</definedName>
    <definedName name="solver_lhs1" localSheetId="1" hidden="1">WMA!$I$14</definedName>
    <definedName name="solver_lin" localSheetId="2" hidden="1">2</definedName>
    <definedName name="solver_lin" localSheetId="3" hidden="1">2</definedName>
    <definedName name="solver_lin" localSheetId="1" hidden="1">2</definedName>
    <definedName name="solver_mip" localSheetId="2" hidden="1">2147483647</definedName>
    <definedName name="solver_mip" localSheetId="3" hidden="1">2147483647</definedName>
    <definedName name="solver_mip" localSheetId="1" hidden="1">2147483647</definedName>
    <definedName name="solver_mni" localSheetId="2" hidden="1">30</definedName>
    <definedName name="solver_mni" localSheetId="3" hidden="1">30</definedName>
    <definedName name="solver_mni" localSheetId="1" hidden="1">30</definedName>
    <definedName name="solver_mrt" localSheetId="2" hidden="1">0.075</definedName>
    <definedName name="solver_mrt" localSheetId="3" hidden="1">0.075</definedName>
    <definedName name="solver_mrt" localSheetId="1" hidden="1">0.075</definedName>
    <definedName name="solver_msl" localSheetId="2" hidden="1">2</definedName>
    <definedName name="solver_msl" localSheetId="3" hidden="1">2</definedName>
    <definedName name="solver_msl" localSheetId="1" hidden="1">2</definedName>
    <definedName name="solver_neg" localSheetId="2" hidden="1">1</definedName>
    <definedName name="solver_neg" localSheetId="3" hidden="1">1</definedName>
    <definedName name="solver_neg" localSheetId="1" hidden="1">1</definedName>
    <definedName name="solver_nod" localSheetId="2" hidden="1">2147483647</definedName>
    <definedName name="solver_nod" localSheetId="3" hidden="1">2147483647</definedName>
    <definedName name="solver_nod" localSheetId="1" hidden="1">2147483647</definedName>
    <definedName name="solver_num" localSheetId="2" hidden="1">1</definedName>
    <definedName name="solver_num" localSheetId="3" hidden="1">1</definedName>
    <definedName name="solver_num" localSheetId="1" hidden="1">1</definedName>
    <definedName name="solver_opt" localSheetId="2" hidden="1">SES!$E$3</definedName>
    <definedName name="solver_opt" localSheetId="3" hidden="1">'Theil''s U'!$E$3</definedName>
    <definedName name="solver_opt" localSheetId="1" hidden="1">WMA!$E$3</definedName>
    <definedName name="solver_pre" localSheetId="2" hidden="1">0.000001</definedName>
    <definedName name="solver_pre" localSheetId="3" hidden="1">0.000001</definedName>
    <definedName name="solver_pre" localSheetId="1" hidden="1">0.000001</definedName>
    <definedName name="solver_rbv" localSheetId="2" hidden="1">1</definedName>
    <definedName name="solver_rbv" localSheetId="3" hidden="1">1</definedName>
    <definedName name="solver_rbv" localSheetId="1" hidden="1">1</definedName>
    <definedName name="solver_rel1" localSheetId="2" hidden="1">1</definedName>
    <definedName name="solver_rel1" localSheetId="3" hidden="1">1</definedName>
    <definedName name="solver_rel1" localSheetId="1" hidden="1">2</definedName>
    <definedName name="solver_rhs1" localSheetId="2" hidden="1">1</definedName>
    <definedName name="solver_rhs1" localSheetId="3" hidden="1">1</definedName>
    <definedName name="solver_rhs1" localSheetId="1" hidden="1">1</definedName>
    <definedName name="solver_rlx" localSheetId="2" hidden="1">2</definedName>
    <definedName name="solver_rlx" localSheetId="3" hidden="1">2</definedName>
    <definedName name="solver_rlx" localSheetId="1" hidden="1">2</definedName>
    <definedName name="solver_rsd" localSheetId="2" hidden="1">0</definedName>
    <definedName name="solver_rsd" localSheetId="3" hidden="1">0</definedName>
    <definedName name="solver_rsd" localSheetId="1" hidden="1">0</definedName>
    <definedName name="solver_scl" localSheetId="2" hidden="1">1</definedName>
    <definedName name="solver_scl" localSheetId="3" hidden="1">1</definedName>
    <definedName name="solver_scl" localSheetId="1" hidden="1">1</definedName>
    <definedName name="solver_sho" localSheetId="2" hidden="1">2</definedName>
    <definedName name="solver_sho" localSheetId="3" hidden="1">2</definedName>
    <definedName name="solver_sho" localSheetId="1" hidden="1">2</definedName>
    <definedName name="solver_ssz" localSheetId="2" hidden="1">100</definedName>
    <definedName name="solver_ssz" localSheetId="3" hidden="1">100</definedName>
    <definedName name="solver_ssz" localSheetId="1" hidden="1">100</definedName>
    <definedName name="solver_tim" localSheetId="2" hidden="1">2147483647</definedName>
    <definedName name="solver_tim" localSheetId="3" hidden="1">2147483647</definedName>
    <definedName name="solver_tim" localSheetId="1" hidden="1">2147483647</definedName>
    <definedName name="solver_tol" localSheetId="2" hidden="1">0.01</definedName>
    <definedName name="solver_tol" localSheetId="3" hidden="1">0.01</definedName>
    <definedName name="solver_tol" localSheetId="1" hidden="1">0.01</definedName>
    <definedName name="solver_typ" localSheetId="2" hidden="1">2</definedName>
    <definedName name="solver_typ" localSheetId="3" hidden="1">2</definedName>
    <definedName name="solver_typ" localSheetId="1" hidden="1">2</definedName>
    <definedName name="solver_val" localSheetId="2" hidden="1">0</definedName>
    <definedName name="solver_val" localSheetId="3" hidden="1">0</definedName>
    <definedName name="solver_val" localSheetId="1" hidden="1">0</definedName>
    <definedName name="solver_ver" localSheetId="2" hidden="1">2</definedName>
    <definedName name="solver_ver" localSheetId="3" hidden="1">2</definedName>
    <definedName name="solver_ver" localSheetId="1" hidden="1">2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9" i="4" l="1"/>
  <c r="H29" i="4"/>
  <c r="H8" i="4"/>
  <c r="I8" i="4"/>
  <c r="G5" i="4" l="1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I9" i="4"/>
  <c r="H9" i="4"/>
  <c r="C9" i="4"/>
  <c r="C10" i="4" s="1"/>
  <c r="D8" i="4"/>
  <c r="C11" i="4" l="1"/>
  <c r="D10" i="4"/>
  <c r="D9" i="4"/>
  <c r="E8" i="4"/>
  <c r="F8" i="4"/>
  <c r="C9" i="2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9" i="3"/>
  <c r="C10" i="3"/>
  <c r="D10" i="3" s="1"/>
  <c r="F10" i="3" s="1"/>
  <c r="C11" i="3"/>
  <c r="D11" i="3" s="1"/>
  <c r="F11" i="3" s="1"/>
  <c r="C12" i="3"/>
  <c r="D12" i="3" s="1"/>
  <c r="E12" i="3" s="1"/>
  <c r="C13" i="3"/>
  <c r="C14" i="3"/>
  <c r="D14" i="3" s="1"/>
  <c r="F14" i="3" s="1"/>
  <c r="C15" i="3"/>
  <c r="D15" i="3" s="1"/>
  <c r="E15" i="3" s="1"/>
  <c r="C16" i="3"/>
  <c r="D16" i="3" s="1"/>
  <c r="C17" i="3"/>
  <c r="C18" i="3"/>
  <c r="D18" i="3" s="1"/>
  <c r="F18" i="3" s="1"/>
  <c r="C19" i="3"/>
  <c r="D19" i="3" s="1"/>
  <c r="F19" i="3" s="1"/>
  <c r="C20" i="3"/>
  <c r="D20" i="3" s="1"/>
  <c r="E20" i="3" s="1"/>
  <c r="C21" i="3"/>
  <c r="C22" i="3"/>
  <c r="D22" i="3" s="1"/>
  <c r="F22" i="3" s="1"/>
  <c r="C23" i="3"/>
  <c r="D23" i="3" s="1"/>
  <c r="E23" i="3" s="1"/>
  <c r="C24" i="3"/>
  <c r="D24" i="3" s="1"/>
  <c r="C25" i="3"/>
  <c r="C26" i="3"/>
  <c r="D26" i="3" s="1"/>
  <c r="C27" i="3"/>
  <c r="D27" i="3" s="1"/>
  <c r="F27" i="3" s="1"/>
  <c r="C28" i="3"/>
  <c r="D28" i="3" s="1"/>
  <c r="E28" i="3" s="1"/>
  <c r="C29" i="3"/>
  <c r="C8" i="3"/>
  <c r="D8" i="3" s="1"/>
  <c r="E8" i="3" s="1"/>
  <c r="I14" i="3"/>
  <c r="D9" i="3"/>
  <c r="D13" i="3"/>
  <c r="D17" i="3"/>
  <c r="D21" i="3"/>
  <c r="D25" i="3"/>
  <c r="D14" i="1"/>
  <c r="D15" i="1"/>
  <c r="D16" i="1"/>
  <c r="D17" i="1"/>
  <c r="D18" i="1"/>
  <c r="D19" i="1"/>
  <c r="D20" i="1"/>
  <c r="D21" i="1"/>
  <c r="H21" i="1" s="1"/>
  <c r="D22" i="1"/>
  <c r="D23" i="1"/>
  <c r="D24" i="1"/>
  <c r="H24" i="1" s="1"/>
  <c r="D25" i="1"/>
  <c r="H25" i="1" s="1"/>
  <c r="D26" i="1"/>
  <c r="D27" i="1"/>
  <c r="H27" i="1" s="1"/>
  <c r="J27" i="1" s="1"/>
  <c r="D28" i="1"/>
  <c r="H28" i="1" s="1"/>
  <c r="D29" i="1"/>
  <c r="D13" i="1"/>
  <c r="G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8" i="1"/>
  <c r="F4" i="1"/>
  <c r="F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8" i="1"/>
  <c r="E3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8" i="1"/>
  <c r="H16" i="1"/>
  <c r="H17" i="1"/>
  <c r="D8" i="2"/>
  <c r="E8" i="2" s="1"/>
  <c r="H15" i="1"/>
  <c r="J15" i="1" s="1"/>
  <c r="H19" i="1"/>
  <c r="J19" i="1" s="1"/>
  <c r="H23" i="1"/>
  <c r="J23" i="1" s="1"/>
  <c r="H14" i="1"/>
  <c r="J14" i="1" s="1"/>
  <c r="H18" i="1"/>
  <c r="J18" i="1" s="1"/>
  <c r="H20" i="1"/>
  <c r="H22" i="1"/>
  <c r="I22" i="1" s="1"/>
  <c r="H26" i="1"/>
  <c r="J26" i="1" s="1"/>
  <c r="H13" i="1"/>
  <c r="F9" i="4" l="1"/>
  <c r="E9" i="4"/>
  <c r="F10" i="4"/>
  <c r="E10" i="4"/>
  <c r="C12" i="4"/>
  <c r="D11" i="4"/>
  <c r="F8" i="2"/>
  <c r="E10" i="3"/>
  <c r="F26" i="3"/>
  <c r="E26" i="3"/>
  <c r="E18" i="3"/>
  <c r="I19" i="1"/>
  <c r="D9" i="2"/>
  <c r="F15" i="3"/>
  <c r="F23" i="3"/>
  <c r="E24" i="3"/>
  <c r="F24" i="3"/>
  <c r="E16" i="3"/>
  <c r="F16" i="3"/>
  <c r="D3" i="3"/>
  <c r="D4" i="3"/>
  <c r="F8" i="3"/>
  <c r="I21" i="1"/>
  <c r="J21" i="1"/>
  <c r="J13" i="1"/>
  <c r="H3" i="1"/>
  <c r="I13" i="1"/>
  <c r="H4" i="1"/>
  <c r="I25" i="1"/>
  <c r="J25" i="1"/>
  <c r="I17" i="1"/>
  <c r="J17" i="1"/>
  <c r="I28" i="1"/>
  <c r="J28" i="1"/>
  <c r="J24" i="1"/>
  <c r="I24" i="1"/>
  <c r="J20" i="1"/>
  <c r="I20" i="1"/>
  <c r="I16" i="1"/>
  <c r="J16" i="1"/>
  <c r="I26" i="1"/>
  <c r="I15" i="1"/>
  <c r="J22" i="1"/>
  <c r="I14" i="1"/>
  <c r="E11" i="3"/>
  <c r="F13" i="3"/>
  <c r="E13" i="3"/>
  <c r="E19" i="3"/>
  <c r="F21" i="3"/>
  <c r="E21" i="3"/>
  <c r="E27" i="3"/>
  <c r="I23" i="1"/>
  <c r="I18" i="1"/>
  <c r="E14" i="3"/>
  <c r="E22" i="3"/>
  <c r="I27" i="1"/>
  <c r="F9" i="3"/>
  <c r="E9" i="3"/>
  <c r="F12" i="3"/>
  <c r="F17" i="3"/>
  <c r="E17" i="3"/>
  <c r="F20" i="3"/>
  <c r="F25" i="3"/>
  <c r="E25" i="3"/>
  <c r="F28" i="3"/>
  <c r="D10" i="2"/>
  <c r="F11" i="4" l="1"/>
  <c r="E11" i="4"/>
  <c r="C13" i="4"/>
  <c r="D12" i="4"/>
  <c r="F9" i="2"/>
  <c r="E9" i="2"/>
  <c r="F3" i="3"/>
  <c r="E3" i="3"/>
  <c r="E4" i="3" s="1"/>
  <c r="D11" i="2"/>
  <c r="J3" i="1"/>
  <c r="E10" i="2"/>
  <c r="F10" i="2"/>
  <c r="I3" i="1"/>
  <c r="I4" i="1" s="1"/>
  <c r="F12" i="4" l="1"/>
  <c r="E12" i="4"/>
  <c r="C14" i="4"/>
  <c r="D13" i="4"/>
  <c r="F11" i="2"/>
  <c r="E11" i="2"/>
  <c r="D12" i="2"/>
  <c r="C15" i="4" l="1"/>
  <c r="D14" i="4"/>
  <c r="F13" i="4"/>
  <c r="E13" i="4"/>
  <c r="D13" i="2"/>
  <c r="E12" i="2"/>
  <c r="F12" i="2"/>
  <c r="F14" i="4" l="1"/>
  <c r="E14" i="4"/>
  <c r="C16" i="4"/>
  <c r="D15" i="4"/>
  <c r="F13" i="2"/>
  <c r="E13" i="2"/>
  <c r="D14" i="2"/>
  <c r="F15" i="4" l="1"/>
  <c r="E15" i="4"/>
  <c r="C17" i="4"/>
  <c r="D16" i="4"/>
  <c r="D15" i="2"/>
  <c r="F14" i="2"/>
  <c r="E14" i="2"/>
  <c r="C18" i="4" l="1"/>
  <c r="D17" i="4"/>
  <c r="F16" i="4"/>
  <c r="E16" i="4"/>
  <c r="F15" i="2"/>
  <c r="E15" i="2"/>
  <c r="D16" i="2"/>
  <c r="F17" i="4" l="1"/>
  <c r="E17" i="4"/>
  <c r="C19" i="4"/>
  <c r="D18" i="4"/>
  <c r="D17" i="2"/>
  <c r="E16" i="2"/>
  <c r="F16" i="2"/>
  <c r="F18" i="4" l="1"/>
  <c r="E18" i="4"/>
  <c r="C20" i="4"/>
  <c r="D19" i="4"/>
  <c r="F17" i="2"/>
  <c r="E17" i="2"/>
  <c r="D18" i="2"/>
  <c r="F19" i="4" l="1"/>
  <c r="E19" i="4"/>
  <c r="C21" i="4"/>
  <c r="D20" i="4"/>
  <c r="F18" i="2"/>
  <c r="E18" i="2"/>
  <c r="D19" i="2"/>
  <c r="F20" i="4" l="1"/>
  <c r="E20" i="4"/>
  <c r="C22" i="4"/>
  <c r="D21" i="4"/>
  <c r="E19" i="2"/>
  <c r="F19" i="2"/>
  <c r="D20" i="2"/>
  <c r="C23" i="4" l="1"/>
  <c r="D22" i="4"/>
  <c r="F21" i="4"/>
  <c r="E21" i="4"/>
  <c r="E20" i="2"/>
  <c r="F20" i="2"/>
  <c r="D21" i="2"/>
  <c r="F22" i="4" l="1"/>
  <c r="E22" i="4"/>
  <c r="C24" i="4"/>
  <c r="D23" i="4"/>
  <c r="F21" i="2"/>
  <c r="E21" i="2"/>
  <c r="D22" i="2"/>
  <c r="C25" i="4" l="1"/>
  <c r="D24" i="4"/>
  <c r="F23" i="4"/>
  <c r="E23" i="4"/>
  <c r="D23" i="2"/>
  <c r="F22" i="2"/>
  <c r="E22" i="2"/>
  <c r="F24" i="4" l="1"/>
  <c r="E24" i="4"/>
  <c r="C26" i="4"/>
  <c r="D25" i="4"/>
  <c r="F23" i="2"/>
  <c r="E23" i="2"/>
  <c r="D24" i="2"/>
  <c r="F25" i="4" l="1"/>
  <c r="E25" i="4"/>
  <c r="C27" i="4"/>
  <c r="D26" i="4"/>
  <c r="E24" i="2"/>
  <c r="F24" i="2"/>
  <c r="D25" i="2"/>
  <c r="C28" i="4" l="1"/>
  <c r="D27" i="4"/>
  <c r="F26" i="4"/>
  <c r="E26" i="4"/>
  <c r="F25" i="2"/>
  <c r="E25" i="2"/>
  <c r="D26" i="2"/>
  <c r="F27" i="4" l="1"/>
  <c r="E27" i="4"/>
  <c r="C29" i="4"/>
  <c r="D28" i="4"/>
  <c r="D28" i="2"/>
  <c r="D27" i="2"/>
  <c r="E26" i="2"/>
  <c r="F26" i="2"/>
  <c r="F28" i="4" l="1"/>
  <c r="F3" i="4" s="1"/>
  <c r="E28" i="4"/>
  <c r="E3" i="4" s="1"/>
  <c r="E4" i="4" s="1"/>
  <c r="D3" i="4"/>
  <c r="D4" i="4"/>
  <c r="F27" i="2"/>
  <c r="E27" i="2"/>
  <c r="E28" i="2"/>
  <c r="E3" i="2" s="1"/>
  <c r="E4" i="2" s="1"/>
  <c r="F28" i="2"/>
  <c r="F3" i="2" s="1"/>
  <c r="D3" i="2"/>
  <c r="D4" i="2"/>
</calcChain>
</file>

<file path=xl/sharedStrings.xml><?xml version="1.0" encoding="utf-8"?>
<sst xmlns="http://schemas.openxmlformats.org/spreadsheetml/2006/main" count="39" uniqueCount="18">
  <si>
    <t>Date</t>
  </si>
  <si>
    <t>Close</t>
  </si>
  <si>
    <t>5-week</t>
  </si>
  <si>
    <t>10 -week</t>
  </si>
  <si>
    <t>MAD</t>
  </si>
  <si>
    <t>MSE</t>
  </si>
  <si>
    <t>MAPE</t>
  </si>
  <si>
    <t>5-week forecast errors</t>
  </si>
  <si>
    <t>10-week forecast errors</t>
  </si>
  <si>
    <t>Weights</t>
  </si>
  <si>
    <t>WA Forecast</t>
  </si>
  <si>
    <t>Alpha</t>
  </si>
  <si>
    <t>SES</t>
  </si>
  <si>
    <t>WMA forecast errors</t>
  </si>
  <si>
    <t>SES forecast errors</t>
  </si>
  <si>
    <r>
      <t>((F-A)/A</t>
    </r>
    <r>
      <rPr>
        <b/>
        <vertAlign val="subscript"/>
        <sz val="12"/>
        <color theme="1"/>
        <rFont val="Calibri (Body)"/>
      </rPr>
      <t>t-1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perscript"/>
        <sz val="12"/>
        <color theme="1"/>
        <rFont val="Calibri (Body)"/>
      </rPr>
      <t>2</t>
    </r>
  </si>
  <si>
    <r>
      <t>((A-A</t>
    </r>
    <r>
      <rPr>
        <b/>
        <vertAlign val="subscript"/>
        <sz val="12"/>
        <color theme="1"/>
        <rFont val="Calibri (Body)"/>
      </rPr>
      <t>t-1</t>
    </r>
    <r>
      <rPr>
        <b/>
        <sz val="12"/>
        <color theme="1"/>
        <rFont val="Calibri (Body)"/>
      </rPr>
      <t>)/A</t>
    </r>
    <r>
      <rPr>
        <b/>
        <vertAlign val="subscript"/>
        <sz val="12"/>
        <color theme="1"/>
        <rFont val="Calibri (Body)"/>
      </rPr>
      <t>t-1</t>
    </r>
    <r>
      <rPr>
        <b/>
        <sz val="12"/>
        <color theme="1"/>
        <rFont val="Calibri (Body)"/>
      </rPr>
      <t>)</t>
    </r>
    <r>
      <rPr>
        <b/>
        <vertAlign val="superscript"/>
        <sz val="12"/>
        <color theme="1"/>
        <rFont val="Calibri (Body)"/>
      </rPr>
      <t>2</t>
    </r>
  </si>
  <si>
    <t>Theil's 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</si>
</sst>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0.000"/>
    <numFmt numFmtId="166" formatCode="0.000%"/>
  </numFmts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vertAlign val="superscript"/>
      <sz val="12"/>
      <color theme="1"/>
      <name val="Calibri (Body)"/>
    </font>
    <font>
      <b/>
      <vertAlign val="subscript"/>
      <sz val="12"/>
      <color theme="1"/>
      <name val="Calibri (Body)"/>
    </font>
    <font>
      <b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14" fontId="0" fillId="0" borderId="0" xfId="0" applyNumberFormat="1"/>
    <xf numFmtId="43" fontId="0" fillId="0" borderId="0" xfId="1" applyFont="1"/>
    <xf numFmtId="0" fontId="2" fillId="2" borderId="0" xfId="0" applyFont="1" applyFill="1" applyAlignment="1">
      <alignment horizontal="center"/>
    </xf>
    <xf numFmtId="43" fontId="2" fillId="2" borderId="0" xfId="1" applyFont="1" applyFill="1" applyAlignment="1">
      <alignment horizontal="center"/>
    </xf>
    <xf numFmtId="43" fontId="0" fillId="0" borderId="0" xfId="0" applyNumberFormat="1"/>
    <xf numFmtId="10" fontId="0" fillId="0" borderId="0" xfId="2" applyNumberFormat="1" applyFont="1"/>
    <xf numFmtId="43" fontId="3" fillId="0" borderId="0" xfId="0" applyNumberFormat="1" applyFont="1"/>
    <xf numFmtId="43" fontId="4" fillId="0" borderId="0" xfId="0" applyNumberFormat="1" applyFont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0" fillId="0" borderId="4" xfId="0" applyNumberFormat="1" applyBorder="1"/>
    <xf numFmtId="43" fontId="0" fillId="0" borderId="0" xfId="0" applyNumberFormat="1" applyBorder="1"/>
    <xf numFmtId="10" fontId="0" fillId="0" borderId="5" xfId="0" applyNumberFormat="1" applyBorder="1"/>
    <xf numFmtId="43" fontId="0" fillId="0" borderId="6" xfId="0" applyNumberFormat="1" applyBorder="1"/>
    <xf numFmtId="43" fontId="0" fillId="0" borderId="7" xfId="1" applyFont="1" applyBorder="1"/>
    <xf numFmtId="0" fontId="0" fillId="0" borderId="8" xfId="0" applyBorder="1"/>
    <xf numFmtId="0" fontId="0" fillId="0" borderId="7" xfId="0" applyBorder="1"/>
    <xf numFmtId="0" fontId="2" fillId="2" borderId="1" xfId="0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164" fontId="0" fillId="0" borderId="4" xfId="2" applyNumberFormat="1" applyFont="1" applyBorder="1"/>
    <xf numFmtId="164" fontId="0" fillId="0" borderId="6" xfId="2" applyNumberFormat="1" applyFont="1" applyBorder="1"/>
    <xf numFmtId="165" fontId="0" fillId="0" borderId="0" xfId="0" applyNumberFormat="1" applyAlignment="1">
      <alignment horizontal="center"/>
    </xf>
    <xf numFmtId="166" fontId="0" fillId="0" borderId="5" xfId="0" applyNumberFormat="1" applyBorder="1"/>
    <xf numFmtId="166" fontId="0" fillId="0" borderId="0" xfId="0" applyNumberFormat="1" applyBorder="1"/>
    <xf numFmtId="164" fontId="0" fillId="0" borderId="8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7">
    <cellStyle name="Comma" xfId="1" builtinId="3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MA!$B$2</c:f>
              <c:strCache>
                <c:ptCount val="1"/>
                <c:pt idx="0">
                  <c:v> Close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MA!$B$3:$B$29</c:f>
              <c:numCache>
                <c:formatCode>_(* #,##0.00_);_(* \(#,##0.00\);_(* "-"??_);_(@_)</c:formatCode>
                <c:ptCount val="27"/>
                <c:pt idx="0">
                  <c:v>118.480003</c:v>
                </c:pt>
                <c:pt idx="1">
                  <c:v>119.18</c:v>
                </c:pt>
                <c:pt idx="2">
                  <c:v>120.94000200000001</c:v>
                </c:pt>
                <c:pt idx="3">
                  <c:v>123.650002</c:v>
                </c:pt>
                <c:pt idx="4">
                  <c:v>125.33000199999999</c:v>
                </c:pt>
                <c:pt idx="5">
                  <c:v>126.959999</c:v>
                </c:pt>
                <c:pt idx="6">
                  <c:v>126.41999800000001</c:v>
                </c:pt>
                <c:pt idx="7">
                  <c:v>128.070007</c:v>
                </c:pt>
                <c:pt idx="8">
                  <c:v>126.389999</c:v>
                </c:pt>
                <c:pt idx="9">
                  <c:v>124.769997</c:v>
                </c:pt>
                <c:pt idx="10">
                  <c:v>127.959999</c:v>
                </c:pt>
                <c:pt idx="11">
                  <c:v>126.139999</c:v>
                </c:pt>
                <c:pt idx="12">
                  <c:v>125.389999</c:v>
                </c:pt>
                <c:pt idx="13">
                  <c:v>125.540001</c:v>
                </c:pt>
                <c:pt idx="14">
                  <c:v>124.599998</c:v>
                </c:pt>
                <c:pt idx="15">
                  <c:v>127.610001</c:v>
                </c:pt>
                <c:pt idx="16">
                  <c:v>125.790001</c:v>
                </c:pt>
                <c:pt idx="17">
                  <c:v>126.389999</c:v>
                </c:pt>
                <c:pt idx="18">
                  <c:v>127.449997</c:v>
                </c:pt>
                <c:pt idx="19">
                  <c:v>126.629997</c:v>
                </c:pt>
                <c:pt idx="20">
                  <c:v>125.5</c:v>
                </c:pt>
                <c:pt idx="21">
                  <c:v>124.540001</c:v>
                </c:pt>
                <c:pt idx="22">
                  <c:v>125</c:v>
                </c:pt>
                <c:pt idx="23">
                  <c:v>122.410004</c:v>
                </c:pt>
                <c:pt idx="24">
                  <c:v>123.209999</c:v>
                </c:pt>
                <c:pt idx="25">
                  <c:v>122.489998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9-CD42-AB93-93EC3E11088B}"/>
            </c:ext>
          </c:extLst>
        </c:ser>
        <c:ser>
          <c:idx val="1"/>
          <c:order val="1"/>
          <c:tx>
            <c:strRef>
              <c:f>MA!$C$2</c:f>
              <c:strCache>
                <c:ptCount val="1"/>
                <c:pt idx="0">
                  <c:v>5-week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MA!$C$3:$C$29</c:f>
              <c:numCache>
                <c:formatCode>General</c:formatCode>
                <c:ptCount val="27"/>
                <c:pt idx="5" formatCode="_(* #,##0.00_);_(* \(#,##0.00\);_(* &quot;-&quot;??_);_(@_)">
                  <c:v>121.5160018</c:v>
                </c:pt>
                <c:pt idx="6" formatCode="_(* #,##0.00_);_(* \(#,##0.00\);_(* &quot;-&quot;??_);_(@_)">
                  <c:v>123.21200099999999</c:v>
                </c:pt>
                <c:pt idx="7" formatCode="_(* #,##0.00_);_(* \(#,##0.00\);_(* &quot;-&quot;??_);_(@_)">
                  <c:v>124.66000059999999</c:v>
                </c:pt>
                <c:pt idx="8" formatCode="_(* #,##0.00_);_(* \(#,##0.00\);_(* &quot;-&quot;??_);_(@_)">
                  <c:v>126.0860016</c:v>
                </c:pt>
                <c:pt idx="9" formatCode="_(* #,##0.00_);_(* \(#,##0.00\);_(* &quot;-&quot;??_);_(@_)">
                  <c:v>126.63400099999998</c:v>
                </c:pt>
                <c:pt idx="10" formatCode="_(* #,##0.00_);_(* \(#,##0.00\);_(* &quot;-&quot;??_);_(@_)">
                  <c:v>126.52200000000001</c:v>
                </c:pt>
                <c:pt idx="11" formatCode="_(* #,##0.00_);_(* \(#,##0.00\);_(* &quot;-&quot;??_);_(@_)">
                  <c:v>126.72200000000001</c:v>
                </c:pt>
                <c:pt idx="12" formatCode="_(* #,##0.00_);_(* \(#,##0.00\);_(* &quot;-&quot;??_);_(@_)">
                  <c:v>126.66600020000001</c:v>
                </c:pt>
                <c:pt idx="13" formatCode="_(* #,##0.00_);_(* \(#,##0.00\);_(* &quot;-&quot;??_);_(@_)">
                  <c:v>126.12999859999999</c:v>
                </c:pt>
                <c:pt idx="14" formatCode="_(* #,##0.00_);_(* \(#,##0.00\);_(* &quot;-&quot;??_);_(@_)">
                  <c:v>125.959999</c:v>
                </c:pt>
                <c:pt idx="15" formatCode="_(* #,##0.00_);_(* \(#,##0.00\);_(* &quot;-&quot;??_);_(@_)">
                  <c:v>125.92599920000001</c:v>
                </c:pt>
                <c:pt idx="16" formatCode="_(* #,##0.00_);_(* \(#,##0.00\);_(* &quot;-&quot;??_);_(@_)">
                  <c:v>125.85599959999999</c:v>
                </c:pt>
                <c:pt idx="17" formatCode="_(* #,##0.00_);_(* \(#,##0.00\);_(* &quot;-&quot;??_);_(@_)">
                  <c:v>125.78599999999999</c:v>
                </c:pt>
                <c:pt idx="18" formatCode="_(* #,##0.00_);_(* \(#,##0.00\);_(* &quot;-&quot;??_);_(@_)">
                  <c:v>125.98600000000002</c:v>
                </c:pt>
                <c:pt idx="19" formatCode="_(* #,##0.00_);_(* \(#,##0.00\);_(* &quot;-&quot;??_);_(@_)">
                  <c:v>126.36799919999999</c:v>
                </c:pt>
                <c:pt idx="20" formatCode="_(* #,##0.00_);_(* \(#,##0.00\);_(* &quot;-&quot;??_);_(@_)">
                  <c:v>126.773999</c:v>
                </c:pt>
                <c:pt idx="21" formatCode="_(* #,##0.00_);_(* \(#,##0.00\);_(* &quot;-&quot;??_);_(@_)">
                  <c:v>126.3519988</c:v>
                </c:pt>
                <c:pt idx="22" formatCode="_(* #,##0.00_);_(* \(#,##0.00\);_(* &quot;-&quot;??_);_(@_)">
                  <c:v>126.1019988</c:v>
                </c:pt>
                <c:pt idx="23" formatCode="_(* #,##0.00_);_(* \(#,##0.00\);_(* &quot;-&quot;??_);_(@_)">
                  <c:v>125.823999</c:v>
                </c:pt>
                <c:pt idx="24" formatCode="_(* #,##0.00_);_(* \(#,##0.00\);_(* &quot;-&quot;??_);_(@_)">
                  <c:v>124.81600040000001</c:v>
                </c:pt>
                <c:pt idx="25" formatCode="_(* #,##0.00_);_(* \(#,##0.00\);_(* &quot;-&quot;??_);_(@_)">
                  <c:v>124.13200080000001</c:v>
                </c:pt>
                <c:pt idx="26" formatCode="_(* #,##0.00_);_(* \(#,##0.00\);_(* &quot;-&quot;??_);_(@_)">
                  <c:v>123.53000039999999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9-CD42-AB93-93EC3E11088B}"/>
            </c:ext>
          </c:extLst>
        </c:ser>
        <c:ser>
          <c:idx val="2"/>
          <c:order val="2"/>
          <c:tx>
            <c:strRef>
              <c:f>MA!$D$2</c:f>
              <c:strCache>
                <c:ptCount val="1"/>
                <c:pt idx="0">
                  <c:v>10 -week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MA!$D$3:$D$29</c:f>
              <c:numCache>
                <c:formatCode>General</c:formatCode>
                <c:ptCount val="27"/>
                <c:pt idx="10" formatCode="_(* #,##0.00_);_(* \(#,##0.00\);_(* &quot;-&quot;??_);_(@_)">
                  <c:v>124.01900090000001</c:v>
                </c:pt>
                <c:pt idx="11" formatCode="_(* #,##0.00_);_(* \(#,##0.00\);_(* &quot;-&quot;??_);_(@_)">
                  <c:v>124.9670005</c:v>
                </c:pt>
                <c:pt idx="12" formatCode="_(* #,##0.00_);_(* \(#,##0.00\);_(* &quot;-&quot;??_);_(@_)">
                  <c:v>125.66300039999999</c:v>
                </c:pt>
                <c:pt idx="13" formatCode="_(* #,##0.00_);_(* \(#,##0.00\);_(* &quot;-&quot;??_);_(@_)">
                  <c:v>126.1080001</c:v>
                </c:pt>
                <c:pt idx="14" formatCode="_(* #,##0.00_);_(* \(#,##0.00\);_(* &quot;-&quot;??_);_(@_)">
                  <c:v>126.297</c:v>
                </c:pt>
                <c:pt idx="15" formatCode="_(* #,##0.00_);_(* \(#,##0.00\);_(* &quot;-&quot;??_);_(@_)">
                  <c:v>126.2239996</c:v>
                </c:pt>
                <c:pt idx="16" formatCode="_(* #,##0.00_);_(* \(#,##0.00\);_(* &quot;-&quot;??_);_(@_)">
                  <c:v>126.28899979999998</c:v>
                </c:pt>
                <c:pt idx="17" formatCode="_(* #,##0.00_);_(* \(#,##0.00\);_(* &quot;-&quot;??_);_(@_)">
                  <c:v>126.22600010000001</c:v>
                </c:pt>
                <c:pt idx="18" formatCode="_(* #,##0.00_);_(* \(#,##0.00\);_(* &quot;-&quot;??_);_(@_)">
                  <c:v>126.05799930000001</c:v>
                </c:pt>
                <c:pt idx="19" formatCode="_(* #,##0.00_);_(* \(#,##0.00\);_(* &quot;-&quot;??_);_(@_)">
                  <c:v>126.1639991</c:v>
                </c:pt>
                <c:pt idx="20" formatCode="_(* #,##0.00_);_(* \(#,##0.00\);_(* &quot;-&quot;??_);_(@_)">
                  <c:v>126.34999909999999</c:v>
                </c:pt>
                <c:pt idx="21" formatCode="_(* #,##0.00_);_(* \(#,##0.00\);_(* &quot;-&quot;??_);_(@_)">
                  <c:v>126.1039992</c:v>
                </c:pt>
                <c:pt idx="22" formatCode="_(* #,##0.00_);_(* \(#,##0.00\);_(* &quot;-&quot;??_);_(@_)">
                  <c:v>125.94399940000001</c:v>
                </c:pt>
                <c:pt idx="23" formatCode="_(* #,##0.00_);_(* \(#,##0.00\);_(* &quot;-&quot;??_);_(@_)">
                  <c:v>125.9049995</c:v>
                </c:pt>
                <c:pt idx="24" formatCode="_(* #,##0.00_);_(* \(#,##0.00\);_(* &quot;-&quot;??_);_(@_)">
                  <c:v>125.59199980000001</c:v>
                </c:pt>
                <c:pt idx="25" formatCode="_(* #,##0.00_);_(* \(#,##0.00\);_(* &quot;-&quot;??_);_(@_)">
                  <c:v>125.45299989999998</c:v>
                </c:pt>
                <c:pt idx="26" formatCode="_(* #,##0.00_);_(* \(#,##0.00\);_(* &quot;-&quot;??_);_(@_)">
                  <c:v>124.94099959999998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9-CD42-AB93-93EC3E110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784272"/>
        <c:axId val="1107590544"/>
      </c:lineChart>
      <c:dateAx>
        <c:axId val="111478427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590544"/>
        <c:crosses val="autoZero"/>
        <c:auto val="1"/>
        <c:lblOffset val="100"/>
        <c:baseTimeUnit val="days"/>
      </c:dateAx>
      <c:valAx>
        <c:axId val="110759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4784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Closing Price &amp; Forecast Price of 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WMA!$B$2</c:f>
              <c:strCache>
                <c:ptCount val="1"/>
                <c:pt idx="0">
                  <c:v> Close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WMA!$A$3:$A$29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WMA!$B$3:$B$28</c:f>
              <c:numCache>
                <c:formatCode>_(* #,##0.00_);_(* \(#,##0.00\);_(* "-"??_);_(@_)</c:formatCode>
                <c:ptCount val="26"/>
                <c:pt idx="0">
                  <c:v>118.480003</c:v>
                </c:pt>
                <c:pt idx="1">
                  <c:v>119.18</c:v>
                </c:pt>
                <c:pt idx="2">
                  <c:v>120.94000200000001</c:v>
                </c:pt>
                <c:pt idx="3">
                  <c:v>123.650002</c:v>
                </c:pt>
                <c:pt idx="4">
                  <c:v>125.33000199999999</c:v>
                </c:pt>
                <c:pt idx="5">
                  <c:v>126.959999</c:v>
                </c:pt>
                <c:pt idx="6">
                  <c:v>126.41999800000001</c:v>
                </c:pt>
                <c:pt idx="7">
                  <c:v>128.070007</c:v>
                </c:pt>
                <c:pt idx="8">
                  <c:v>126.389999</c:v>
                </c:pt>
                <c:pt idx="9">
                  <c:v>124.769997</c:v>
                </c:pt>
                <c:pt idx="10">
                  <c:v>127.959999</c:v>
                </c:pt>
                <c:pt idx="11">
                  <c:v>126.139999</c:v>
                </c:pt>
                <c:pt idx="12">
                  <c:v>125.389999</c:v>
                </c:pt>
                <c:pt idx="13">
                  <c:v>125.540001</c:v>
                </c:pt>
                <c:pt idx="14">
                  <c:v>124.599998</c:v>
                </c:pt>
                <c:pt idx="15">
                  <c:v>127.610001</c:v>
                </c:pt>
                <c:pt idx="16">
                  <c:v>125.790001</c:v>
                </c:pt>
                <c:pt idx="17">
                  <c:v>126.389999</c:v>
                </c:pt>
                <c:pt idx="18">
                  <c:v>127.449997</c:v>
                </c:pt>
                <c:pt idx="19">
                  <c:v>126.629997</c:v>
                </c:pt>
                <c:pt idx="20">
                  <c:v>125.5</c:v>
                </c:pt>
                <c:pt idx="21">
                  <c:v>124.540001</c:v>
                </c:pt>
                <c:pt idx="22">
                  <c:v>125</c:v>
                </c:pt>
                <c:pt idx="23">
                  <c:v>122.410004</c:v>
                </c:pt>
                <c:pt idx="24">
                  <c:v>123.209999</c:v>
                </c:pt>
                <c:pt idx="25">
                  <c:v>122.489998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9-AE4B-8EE6-BAC27A4E8FAB}"/>
            </c:ext>
          </c:extLst>
        </c:ser>
        <c:ser>
          <c:idx val="1"/>
          <c:order val="1"/>
          <c:tx>
            <c:strRef>
              <c:f>WMA!$C$2</c:f>
              <c:strCache>
                <c:ptCount val="1"/>
                <c:pt idx="0">
                  <c:v>WA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WMA!$A$3:$A$29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WMA!$C$3:$C$29</c:f>
              <c:numCache>
                <c:formatCode>General</c:formatCode>
                <c:ptCount val="27"/>
                <c:pt idx="5" formatCode="_(* #,##0.00_);_(* \(#,##0.00\);_(* &quot;-&quot;??_);_(@_)">
                  <c:v>124.62262397219092</c:v>
                </c:pt>
                <c:pt idx="6" formatCode="_(* #,##0.00_);_(* \(#,##0.00\);_(* &quot;-&quot;??_);_(@_)">
                  <c:v>126.28807746886987</c:v>
                </c:pt>
                <c:pt idx="7" formatCode="_(* #,##0.00_);_(* \(#,##0.00\);_(* &quot;-&quot;??_);_(@_)">
                  <c:v>126.60942653145692</c:v>
                </c:pt>
                <c:pt idx="8" formatCode="_(* #,##0.00_);_(* \(#,##0.00\);_(* &quot;-&quot;??_);_(@_)">
                  <c:v>127.42382832163474</c:v>
                </c:pt>
                <c:pt idx="9" formatCode="_(* #,##0.00_);_(* \(#,##0.00\);_(* &quot;-&quot;??_);_(@_)">
                  <c:v>127.0312350880599</c:v>
                </c:pt>
                <c:pt idx="10" formatCode="_(* #,##0.00_);_(* \(#,##0.00\);_(* &quot;-&quot;??_);_(@_)">
                  <c:v>125.43795477244723</c:v>
                </c:pt>
                <c:pt idx="11" formatCode="_(* #,##0.00_);_(* \(#,##0.00\);_(* &quot;-&quot;??_);_(@_)">
                  <c:v>126.71946474910224</c:v>
                </c:pt>
                <c:pt idx="12" formatCode="_(* #,##0.00_);_(* \(#,##0.00\);_(* &quot;-&quot;??_);_(@_)">
                  <c:v>126.81339096961392</c:v>
                </c:pt>
                <c:pt idx="13" formatCode="_(* #,##0.00_);_(* \(#,##0.00\);_(* &quot;-&quot;??_);_(@_)">
                  <c:v>125.71504969977784</c:v>
                </c:pt>
                <c:pt idx="14" formatCode="_(* #,##0.00_);_(* \(#,##0.00\);_(* &quot;-&quot;??_);_(@_)">
                  <c:v>125.49189041163207</c:v>
                </c:pt>
                <c:pt idx="15" formatCode="_(* #,##0.00_);_(* \(#,##0.00\);_(* &quot;-&quot;??_);_(@_)">
                  <c:v>124.97051464975593</c:v>
                </c:pt>
                <c:pt idx="16" formatCode="_(* #,##0.00_);_(* \(#,##0.00\);_(* &quot;-&quot;??_);_(@_)">
                  <c:v>126.43053571244837</c:v>
                </c:pt>
                <c:pt idx="17" formatCode="_(* #,##0.00_);_(* \(#,##0.00\);_(* &quot;-&quot;??_);_(@_)">
                  <c:v>126.4661237103289</c:v>
                </c:pt>
                <c:pt idx="18" formatCode="_(* #,##0.00_);_(* \(#,##0.00\);_(* &quot;-&quot;??_);_(@_)">
                  <c:v>126.17965899047286</c:v>
                </c:pt>
                <c:pt idx="19" formatCode="_(* #,##0.00_);_(* \(#,##0.00\);_(* &quot;-&quot;??_);_(@_)">
                  <c:v>127.0205138278754</c:v>
                </c:pt>
                <c:pt idx="20" formatCode="_(* #,##0.00_);_(* \(#,##0.00\);_(* &quot;-&quot;??_);_(@_)">
                  <c:v>126.9391166768151</c:v>
                </c:pt>
                <c:pt idx="21" formatCode="_(* #,##0.00_);_(* \(#,##0.00\);_(* &quot;-&quot;??_);_(@_)">
                  <c:v>125.9605814372764</c:v>
                </c:pt>
                <c:pt idx="22" formatCode="_(* #,##0.00_);_(* \(#,##0.00\);_(* &quot;-&quot;??_);_(@_)">
                  <c:v>124.93786648272412</c:v>
                </c:pt>
                <c:pt idx="23" formatCode="_(* #,##0.00_);_(* \(#,##0.00\);_(* &quot;-&quot;??_);_(@_)">
                  <c:v>124.83213471566614</c:v>
                </c:pt>
                <c:pt idx="24" formatCode="_(* #,##0.00_);_(* \(#,##0.00\);_(* &quot;-&quot;??_);_(@_)">
                  <c:v>123.43018234261137</c:v>
                </c:pt>
                <c:pt idx="25" formatCode="_(* #,##0.00_);_(* \(#,##0.00\);_(* &quot;-&quot;??_);_(@_)">
                  <c:v>122.93202442676701</c:v>
                </c:pt>
                <c:pt idx="26" formatCode="_(* #,##0.00_);_(* \(#,##0.00\);_(* &quot;-&quot;??_);_(@_)">
                  <c:v>122.76340391426932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9-AE4B-8EE6-BAC27A4E8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16776736"/>
        <c:axId val="-496557248"/>
      </c:lineChart>
      <c:dateAx>
        <c:axId val="-1016776736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6557248"/>
        <c:crosses val="autoZero"/>
        <c:auto val="1"/>
        <c:lblOffset val="100"/>
        <c:baseTimeUnit val="days"/>
      </c:dateAx>
      <c:valAx>
        <c:axId val="-496557248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01677673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Closing Price &amp; Forecast Price of 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SES!$B$2</c:f>
              <c:strCache>
                <c:ptCount val="1"/>
                <c:pt idx="0">
                  <c:v> Close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SES!$A$3:$A$29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SES!$B$3:$B$28</c:f>
              <c:numCache>
                <c:formatCode>_(* #,##0.00_);_(* \(#,##0.00\);_(* "-"??_);_(@_)</c:formatCode>
                <c:ptCount val="26"/>
                <c:pt idx="0">
                  <c:v>118.480003</c:v>
                </c:pt>
                <c:pt idx="1">
                  <c:v>119.18</c:v>
                </c:pt>
                <c:pt idx="2">
                  <c:v>120.94000200000001</c:v>
                </c:pt>
                <c:pt idx="3">
                  <c:v>123.650002</c:v>
                </c:pt>
                <c:pt idx="4">
                  <c:v>125.33000199999999</c:v>
                </c:pt>
                <c:pt idx="5">
                  <c:v>126.959999</c:v>
                </c:pt>
                <c:pt idx="6">
                  <c:v>126.41999800000001</c:v>
                </c:pt>
                <c:pt idx="7">
                  <c:v>128.070007</c:v>
                </c:pt>
                <c:pt idx="8">
                  <c:v>126.389999</c:v>
                </c:pt>
                <c:pt idx="9">
                  <c:v>124.769997</c:v>
                </c:pt>
                <c:pt idx="10">
                  <c:v>127.959999</c:v>
                </c:pt>
                <c:pt idx="11">
                  <c:v>126.139999</c:v>
                </c:pt>
                <c:pt idx="12">
                  <c:v>125.389999</c:v>
                </c:pt>
                <c:pt idx="13">
                  <c:v>125.540001</c:v>
                </c:pt>
                <c:pt idx="14">
                  <c:v>124.599998</c:v>
                </c:pt>
                <c:pt idx="15">
                  <c:v>127.610001</c:v>
                </c:pt>
                <c:pt idx="16">
                  <c:v>125.790001</c:v>
                </c:pt>
                <c:pt idx="17">
                  <c:v>126.389999</c:v>
                </c:pt>
                <c:pt idx="18">
                  <c:v>127.449997</c:v>
                </c:pt>
                <c:pt idx="19">
                  <c:v>126.629997</c:v>
                </c:pt>
                <c:pt idx="20">
                  <c:v>125.5</c:v>
                </c:pt>
                <c:pt idx="21">
                  <c:v>124.540001</c:v>
                </c:pt>
                <c:pt idx="22">
                  <c:v>125</c:v>
                </c:pt>
                <c:pt idx="23">
                  <c:v>122.410004</c:v>
                </c:pt>
                <c:pt idx="24">
                  <c:v>123.209999</c:v>
                </c:pt>
                <c:pt idx="25">
                  <c:v>122.489998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30-5046-BDF9-4A09A0098E5E}"/>
            </c:ext>
          </c:extLst>
        </c:ser>
        <c:ser>
          <c:idx val="1"/>
          <c:order val="1"/>
          <c:tx>
            <c:strRef>
              <c:f>SES!$C$2</c:f>
              <c:strCache>
                <c:ptCount val="1"/>
                <c:pt idx="0">
                  <c:v>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SES!$A$3:$A$29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SES!$C$3:$C$29</c:f>
              <c:numCache>
                <c:formatCode>General</c:formatCode>
                <c:ptCount val="27"/>
                <c:pt idx="5" formatCode="_(* #,##0.00_);_(* \(#,##0.00\);_(* &quot;-&quot;??_);_(@_)">
                  <c:v>125.33</c:v>
                </c:pt>
                <c:pt idx="6" formatCode="_(* #,##0.00_);_(* \(#,##0.00\);_(* &quot;-&quot;??_);_(@_)">
                  <c:v>126.18810836359356</c:v>
                </c:pt>
                <c:pt idx="7" formatCode="_(* #,##0.00_);_(* \(#,##0.00\);_(* &quot;-&quot;??_);_(@_)">
                  <c:v>126.31018600685042</c:v>
                </c:pt>
                <c:pt idx="8" formatCode="_(* #,##0.00_);_(* \(#,##0.00\);_(* &quot;-&quot;??_);_(@_)">
                  <c:v>127.23663879157554</c:v>
                </c:pt>
                <c:pt idx="9" formatCode="_(* #,##0.00_);_(* \(#,##0.00\);_(* &quot;-&quot;??_);_(@_)">
                  <c:v>126.79092766776377</c:v>
                </c:pt>
                <c:pt idx="10" formatCode="_(* #,##0.00_);_(* \(#,##0.00\);_(* &quot;-&quot;??_);_(@_)">
                  <c:v>125.72701443330732</c:v>
                </c:pt>
                <c:pt idx="11" formatCode="_(* #,##0.00_);_(* \(#,##0.00\);_(* &quot;-&quot;??_);_(@_)">
                  <c:v>126.90256284312494</c:v>
                </c:pt>
                <c:pt idx="12" formatCode="_(* #,##0.00_);_(* \(#,##0.00\);_(* &quot;-&quot;??_);_(@_)">
                  <c:v>126.50111326459174</c:v>
                </c:pt>
                <c:pt idx="13" formatCode="_(* #,##0.00_);_(* \(#,##0.00\);_(* &quot;-&quot;??_);_(@_)">
                  <c:v>125.9161703024462</c:v>
                </c:pt>
                <c:pt idx="14" formatCode="_(* #,##0.00_);_(* \(#,##0.00\);_(* &quot;-&quot;??_);_(@_)">
                  <c:v>125.71813703705386</c:v>
                </c:pt>
                <c:pt idx="15" formatCode="_(* #,##0.00_);_(* \(#,##0.00\);_(* &quot;-&quot;??_);_(@_)">
                  <c:v>125.12949590331307</c:v>
                </c:pt>
                <c:pt idx="16" formatCode="_(* #,##0.00_);_(* \(#,##0.00\);_(* &quot;-&quot;??_);_(@_)">
                  <c:v>126.43535079610962</c:v>
                </c:pt>
                <c:pt idx="17" formatCode="_(* #,##0.00_);_(* \(#,##0.00\);_(* &quot;-&quot;??_);_(@_)">
                  <c:v>126.09560822112334</c:v>
                </c:pt>
                <c:pt idx="18" formatCode="_(* #,##0.00_);_(* \(#,##0.00\);_(* &quot;-&quot;??_);_(@_)">
                  <c:v>126.25058941406817</c:v>
                </c:pt>
                <c:pt idx="19" formatCode="_(* #,##0.00_);_(* \(#,##0.00\);_(* &quot;-&quot;??_);_(@_)">
                  <c:v>126.88201414552239</c:v>
                </c:pt>
                <c:pt idx="20" formatCode="_(* #,##0.00_);_(* \(#,##0.00\);_(* &quot;-&quot;??_);_(@_)">
                  <c:v>126.74934043201598</c:v>
                </c:pt>
                <c:pt idx="21" formatCode="_(* #,##0.00_);_(* \(#,##0.00\);_(* &quot;-&quot;??_);_(@_)">
                  <c:v>126.09162869496062</c:v>
                </c:pt>
                <c:pt idx="22" formatCode="_(* #,##0.00_);_(* \(#,##0.00\);_(* &quot;-&quot;??_);_(@_)">
                  <c:v>125.27477868325565</c:v>
                </c:pt>
                <c:pt idx="23" formatCode="_(* #,##0.00_);_(* \(#,##0.00\);_(* &quot;-&quot;??_);_(@_)">
                  <c:v>125.13012222258365</c:v>
                </c:pt>
                <c:pt idx="24" formatCode="_(* #,##0.00_);_(* \(#,##0.00\);_(* &quot;-&quot;??_);_(@_)">
                  <c:v>123.69812367733162</c:v>
                </c:pt>
                <c:pt idx="25" formatCode="_(* #,##0.00_);_(* \(#,##0.00\);_(* &quot;-&quot;??_);_(@_)">
                  <c:v>123.44115182146258</c:v>
                </c:pt>
                <c:pt idx="26" formatCode="_(* #,##0.00_);_(* \(#,##0.00\);_(* &quot;-&quot;??_);_(@_)">
                  <c:v>122.94041958220292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30-5046-BDF9-4A09A0098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99583552"/>
        <c:axId val="-497523024"/>
      </c:lineChart>
      <c:dateAx>
        <c:axId val="-4995835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7523024"/>
        <c:crosses val="autoZero"/>
        <c:auto val="1"/>
        <c:lblOffset val="100"/>
        <c:baseTimeUnit val="days"/>
      </c:dateAx>
      <c:valAx>
        <c:axId val="-497523024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95835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Closing Price &amp; Forecast Price of GLD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'Theil''s U'!$B$2</c:f>
              <c:strCache>
                <c:ptCount val="1"/>
                <c:pt idx="0">
                  <c:v> Close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'Theil''s U'!$A$3:$A$29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'Theil''s U'!$B$3:$B$28</c:f>
              <c:numCache>
                <c:formatCode>_(* #,##0.00_);_(* \(#,##0.00\);_(* "-"??_);_(@_)</c:formatCode>
                <c:ptCount val="26"/>
                <c:pt idx="0">
                  <c:v>118.480003</c:v>
                </c:pt>
                <c:pt idx="1">
                  <c:v>119.18</c:v>
                </c:pt>
                <c:pt idx="2">
                  <c:v>120.94000200000001</c:v>
                </c:pt>
                <c:pt idx="3">
                  <c:v>123.650002</c:v>
                </c:pt>
                <c:pt idx="4">
                  <c:v>125.33000199999999</c:v>
                </c:pt>
                <c:pt idx="5">
                  <c:v>126.959999</c:v>
                </c:pt>
                <c:pt idx="6">
                  <c:v>126.41999800000001</c:v>
                </c:pt>
                <c:pt idx="7">
                  <c:v>128.070007</c:v>
                </c:pt>
                <c:pt idx="8">
                  <c:v>126.389999</c:v>
                </c:pt>
                <c:pt idx="9">
                  <c:v>124.769997</c:v>
                </c:pt>
                <c:pt idx="10">
                  <c:v>127.959999</c:v>
                </c:pt>
                <c:pt idx="11">
                  <c:v>126.139999</c:v>
                </c:pt>
                <c:pt idx="12">
                  <c:v>125.389999</c:v>
                </c:pt>
                <c:pt idx="13">
                  <c:v>125.540001</c:v>
                </c:pt>
                <c:pt idx="14">
                  <c:v>124.599998</c:v>
                </c:pt>
                <c:pt idx="15">
                  <c:v>127.610001</c:v>
                </c:pt>
                <c:pt idx="16">
                  <c:v>125.790001</c:v>
                </c:pt>
                <c:pt idx="17">
                  <c:v>126.389999</c:v>
                </c:pt>
                <c:pt idx="18">
                  <c:v>127.449997</c:v>
                </c:pt>
                <c:pt idx="19">
                  <c:v>126.629997</c:v>
                </c:pt>
                <c:pt idx="20">
                  <c:v>125.5</c:v>
                </c:pt>
                <c:pt idx="21">
                  <c:v>124.540001</c:v>
                </c:pt>
                <c:pt idx="22">
                  <c:v>125</c:v>
                </c:pt>
                <c:pt idx="23">
                  <c:v>122.410004</c:v>
                </c:pt>
                <c:pt idx="24">
                  <c:v>123.209999</c:v>
                </c:pt>
                <c:pt idx="25">
                  <c:v>122.489998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A-7D43-9A84-6B43A4ECD3EE}"/>
            </c:ext>
          </c:extLst>
        </c:ser>
        <c:ser>
          <c:idx val="1"/>
          <c:order val="1"/>
          <c:tx>
            <c:strRef>
              <c:f>'Theil''s U'!$C$2</c:f>
              <c:strCache>
                <c:ptCount val="1"/>
                <c:pt idx="0">
                  <c:v>SES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'Theil''s U'!$A$3:$A$29</c:f>
              <c:numCache>
                <c:formatCode>m/d/yy</c:formatCode>
                <c:ptCount val="27"/>
                <c:pt idx="0">
                  <c:v>43073</c:v>
                </c:pt>
                <c:pt idx="1">
                  <c:v>43080</c:v>
                </c:pt>
                <c:pt idx="2">
                  <c:v>43087</c:v>
                </c:pt>
                <c:pt idx="3">
                  <c:v>43094</c:v>
                </c:pt>
                <c:pt idx="4">
                  <c:v>43101</c:v>
                </c:pt>
                <c:pt idx="5">
                  <c:v>43108</c:v>
                </c:pt>
                <c:pt idx="6">
                  <c:v>43115</c:v>
                </c:pt>
                <c:pt idx="7">
                  <c:v>43122</c:v>
                </c:pt>
                <c:pt idx="8">
                  <c:v>43129</c:v>
                </c:pt>
                <c:pt idx="9">
                  <c:v>43136</c:v>
                </c:pt>
                <c:pt idx="10">
                  <c:v>43143</c:v>
                </c:pt>
                <c:pt idx="11">
                  <c:v>43150</c:v>
                </c:pt>
                <c:pt idx="12">
                  <c:v>43157</c:v>
                </c:pt>
                <c:pt idx="13">
                  <c:v>43164</c:v>
                </c:pt>
                <c:pt idx="14">
                  <c:v>43171</c:v>
                </c:pt>
                <c:pt idx="15">
                  <c:v>43178</c:v>
                </c:pt>
                <c:pt idx="16">
                  <c:v>43185</c:v>
                </c:pt>
                <c:pt idx="17">
                  <c:v>43192</c:v>
                </c:pt>
                <c:pt idx="18">
                  <c:v>43199</c:v>
                </c:pt>
                <c:pt idx="19">
                  <c:v>43206</c:v>
                </c:pt>
                <c:pt idx="20">
                  <c:v>43213</c:v>
                </c:pt>
                <c:pt idx="21">
                  <c:v>43220</c:v>
                </c:pt>
                <c:pt idx="22">
                  <c:v>43227</c:v>
                </c:pt>
                <c:pt idx="23">
                  <c:v>43234</c:v>
                </c:pt>
                <c:pt idx="24">
                  <c:v>43241</c:v>
                </c:pt>
                <c:pt idx="25">
                  <c:v>43248</c:v>
                </c:pt>
                <c:pt idx="26">
                  <c:v>43255</c:v>
                </c:pt>
              </c:numCache>
            </c:numRef>
          </c:cat>
          <c:val>
            <c:numRef>
              <c:f>'Theil''s U'!$C$3:$C$29</c:f>
              <c:numCache>
                <c:formatCode>General</c:formatCode>
                <c:ptCount val="27"/>
                <c:pt idx="5" formatCode="_(* #,##0.00_);_(* \(#,##0.00\);_(* &quot;-&quot;??_);_(@_)">
                  <c:v>125.33</c:v>
                </c:pt>
                <c:pt idx="6" formatCode="_(* #,##0.00_);_(* \(#,##0.00\);_(* &quot;-&quot;??_);_(@_)">
                  <c:v>126.18810836359356</c:v>
                </c:pt>
                <c:pt idx="7" formatCode="_(* #,##0.00_);_(* \(#,##0.00\);_(* &quot;-&quot;??_);_(@_)">
                  <c:v>126.31018600685042</c:v>
                </c:pt>
                <c:pt idx="8" formatCode="_(* #,##0.00_);_(* \(#,##0.00\);_(* &quot;-&quot;??_);_(@_)">
                  <c:v>127.23663879157554</c:v>
                </c:pt>
                <c:pt idx="9" formatCode="_(* #,##0.00_);_(* \(#,##0.00\);_(* &quot;-&quot;??_);_(@_)">
                  <c:v>126.79092766776377</c:v>
                </c:pt>
                <c:pt idx="10" formatCode="_(* #,##0.00_);_(* \(#,##0.00\);_(* &quot;-&quot;??_);_(@_)">
                  <c:v>125.72701443330732</c:v>
                </c:pt>
                <c:pt idx="11" formatCode="_(* #,##0.00_);_(* \(#,##0.00\);_(* &quot;-&quot;??_);_(@_)">
                  <c:v>126.90256284312494</c:v>
                </c:pt>
                <c:pt idx="12" formatCode="_(* #,##0.00_);_(* \(#,##0.00\);_(* &quot;-&quot;??_);_(@_)">
                  <c:v>126.50111326459174</c:v>
                </c:pt>
                <c:pt idx="13" formatCode="_(* #,##0.00_);_(* \(#,##0.00\);_(* &quot;-&quot;??_);_(@_)">
                  <c:v>125.9161703024462</c:v>
                </c:pt>
                <c:pt idx="14" formatCode="_(* #,##0.00_);_(* \(#,##0.00\);_(* &quot;-&quot;??_);_(@_)">
                  <c:v>125.71813703705386</c:v>
                </c:pt>
                <c:pt idx="15" formatCode="_(* #,##0.00_);_(* \(#,##0.00\);_(* &quot;-&quot;??_);_(@_)">
                  <c:v>125.12949590331307</c:v>
                </c:pt>
                <c:pt idx="16" formatCode="_(* #,##0.00_);_(* \(#,##0.00\);_(* &quot;-&quot;??_);_(@_)">
                  <c:v>126.43535079610962</c:v>
                </c:pt>
                <c:pt idx="17" formatCode="_(* #,##0.00_);_(* \(#,##0.00\);_(* &quot;-&quot;??_);_(@_)">
                  <c:v>126.09560822112334</c:v>
                </c:pt>
                <c:pt idx="18" formatCode="_(* #,##0.00_);_(* \(#,##0.00\);_(* &quot;-&quot;??_);_(@_)">
                  <c:v>126.25058941406817</c:v>
                </c:pt>
                <c:pt idx="19" formatCode="_(* #,##0.00_);_(* \(#,##0.00\);_(* &quot;-&quot;??_);_(@_)">
                  <c:v>126.88201414552239</c:v>
                </c:pt>
                <c:pt idx="20" formatCode="_(* #,##0.00_);_(* \(#,##0.00\);_(* &quot;-&quot;??_);_(@_)">
                  <c:v>126.74934043201598</c:v>
                </c:pt>
                <c:pt idx="21" formatCode="_(* #,##0.00_);_(* \(#,##0.00\);_(* &quot;-&quot;??_);_(@_)">
                  <c:v>126.09162869496062</c:v>
                </c:pt>
                <c:pt idx="22" formatCode="_(* #,##0.00_);_(* \(#,##0.00\);_(* &quot;-&quot;??_);_(@_)">
                  <c:v>125.27477868325565</c:v>
                </c:pt>
                <c:pt idx="23" formatCode="_(* #,##0.00_);_(* \(#,##0.00\);_(* &quot;-&quot;??_);_(@_)">
                  <c:v>125.13012222258365</c:v>
                </c:pt>
                <c:pt idx="24" formatCode="_(* #,##0.00_);_(* \(#,##0.00\);_(* &quot;-&quot;??_);_(@_)">
                  <c:v>123.69812367733162</c:v>
                </c:pt>
                <c:pt idx="25" formatCode="_(* #,##0.00_);_(* \(#,##0.00\);_(* &quot;-&quot;??_);_(@_)">
                  <c:v>123.44115182146258</c:v>
                </c:pt>
                <c:pt idx="26" formatCode="_(* #,##0.00_);_(* \(#,##0.00\);_(* &quot;-&quot;??_);_(@_)">
                  <c:v>122.94041958220292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A-7D43-9A84-6B43A4EC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499583552"/>
        <c:axId val="-497523024"/>
      </c:lineChart>
      <c:dateAx>
        <c:axId val="-499583552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7523024"/>
        <c:crosses val="autoZero"/>
        <c:auto val="1"/>
        <c:lblOffset val="100"/>
        <c:baseTimeUnit val="days"/>
      </c:dateAx>
      <c:valAx>
        <c:axId val="-497523024"/>
        <c:scaling>
          <c:orientation val="minMax"/>
          <c:min val="1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4995835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4884</xdr:colOff>
      <xdr:row>0</xdr:row>
      <xdr:rowOff>0</xdr:rowOff>
    </xdr:from>
    <xdr:to>
      <xdr:col>17</xdr:col>
      <xdr:colOff>351692</xdr:colOff>
      <xdr:row>14</xdr:row>
      <xdr:rowOff>205153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9127F0-1608-7E4A-998A-A975D7103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9768</xdr:colOff>
      <xdr:row>1</xdr:row>
      <xdr:rowOff>10746</xdr:rowOff>
    </xdr:from>
    <xdr:to>
      <xdr:col>16</xdr:col>
      <xdr:colOff>547078</xdr:colOff>
      <xdr:row>20</xdr:row>
      <xdr:rowOff>19538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19539</xdr:colOff>
      <xdr:row>0</xdr:row>
      <xdr:rowOff>196361</xdr:rowOff>
    </xdr:from>
    <xdr:to>
      <xdr:col>14</xdr:col>
      <xdr:colOff>556846</xdr:colOff>
      <xdr:row>19</xdr:row>
      <xdr:rowOff>205153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48847</xdr:colOff>
      <xdr:row>1</xdr:row>
      <xdr:rowOff>976</xdr:rowOff>
    </xdr:from>
    <xdr:to>
      <xdr:col>16</xdr:col>
      <xdr:colOff>586154</xdr:colOff>
      <xdr:row>20</xdr:row>
      <xdr:rowOff>9768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07D42D-D3ED-F040-AF6C-D3D674782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zoomScale="130" zoomScaleNormal="130" workbookViewId="0">
      <selection activeCell="M19" sqref="M19"/>
    </sheetView>
  </sheetViews>
  <sheetFormatPr baseColWidth="10" defaultRowHeight="16"/>
  <cols>
    <col min="2" max="2" width="10.83203125" style="2"/>
    <col min="8" max="10" width="10.83203125" customWidth="1"/>
  </cols>
  <sheetData>
    <row r="1" spans="1:10">
      <c r="E1" s="29" t="s">
        <v>7</v>
      </c>
      <c r="F1" s="30"/>
      <c r="G1" s="31"/>
      <c r="H1" s="29" t="s">
        <v>8</v>
      </c>
      <c r="I1" s="30"/>
      <c r="J1" s="31"/>
    </row>
    <row r="2" spans="1:10">
      <c r="A2" s="3" t="s">
        <v>0</v>
      </c>
      <c r="B2" s="4" t="s">
        <v>1</v>
      </c>
      <c r="C2" s="3" t="s">
        <v>2</v>
      </c>
      <c r="D2" s="3" t="s">
        <v>3</v>
      </c>
      <c r="E2" s="9" t="s">
        <v>4</v>
      </c>
      <c r="F2" s="10" t="s">
        <v>5</v>
      </c>
      <c r="G2" s="11" t="s">
        <v>6</v>
      </c>
      <c r="H2" s="9" t="s">
        <v>4</v>
      </c>
      <c r="I2" s="10" t="s">
        <v>5</v>
      </c>
      <c r="J2" s="11" t="s">
        <v>6</v>
      </c>
    </row>
    <row r="3" spans="1:10">
      <c r="A3" s="1">
        <v>43073</v>
      </c>
      <c r="B3" s="2">
        <v>118.480003</v>
      </c>
      <c r="E3" s="12">
        <f>AVERAGE(E8:E28)</f>
        <v>1.6383805142857155</v>
      </c>
      <c r="F3" s="13">
        <f>AVERAGE(F8:F28)</f>
        <v>4.2773530286930015</v>
      </c>
      <c r="G3" s="14">
        <f>AVERAGE(G8:G28)</f>
        <v>1.3036729520915138E-2</v>
      </c>
      <c r="H3" s="12">
        <f>AVERAGE(H13:H28)</f>
        <v>1.4848117937499961</v>
      </c>
      <c r="I3" s="13">
        <f>AVERAGE(I13:I28)</f>
        <v>3.4540057699784783</v>
      </c>
      <c r="J3" s="14">
        <f>AVERAGE(J13:J28)</f>
        <v>1.1881498833806578E-2</v>
      </c>
    </row>
    <row r="4" spans="1:10" ht="17" thickBot="1">
      <c r="A4" s="1">
        <v>43080</v>
      </c>
      <c r="B4" s="2">
        <v>119.18</v>
      </c>
      <c r="E4" s="15"/>
      <c r="F4" s="16">
        <f>SQRT(F3)</f>
        <v>2.0681762566795419</v>
      </c>
      <c r="G4" s="17"/>
      <c r="H4" s="15">
        <f>MEDIAN(H13:H28)</f>
        <v>1.2794999500000017</v>
      </c>
      <c r="I4" s="16">
        <f>SQRT(I3)</f>
        <v>1.8584955663058436</v>
      </c>
      <c r="J4" s="17"/>
    </row>
    <row r="5" spans="1:10">
      <c r="A5" s="1">
        <v>43087</v>
      </c>
      <c r="B5" s="2">
        <v>120.94000200000001</v>
      </c>
    </row>
    <row r="6" spans="1:10">
      <c r="A6" s="1">
        <v>43094</v>
      </c>
      <c r="B6" s="2">
        <v>123.650002</v>
      </c>
    </row>
    <row r="7" spans="1:10">
      <c r="A7" s="1">
        <v>43101</v>
      </c>
      <c r="B7" s="2">
        <v>125.33000199999999</v>
      </c>
    </row>
    <row r="8" spans="1:10">
      <c r="A8" s="1">
        <v>43108</v>
      </c>
      <c r="B8" s="2">
        <v>126.959999</v>
      </c>
      <c r="C8" s="7">
        <f>AVERAGE(B3:B7)</f>
        <v>121.5160018</v>
      </c>
      <c r="E8" s="2">
        <f>ABS(B8-C8)</f>
        <v>5.4439971999999983</v>
      </c>
      <c r="F8" s="5">
        <f>E8^2</f>
        <v>29.637105513607821</v>
      </c>
      <c r="G8" s="6">
        <f>E8/B8</f>
        <v>4.2879625416506174E-2</v>
      </c>
      <c r="H8" s="6"/>
      <c r="I8" s="6"/>
      <c r="J8" s="6"/>
    </row>
    <row r="9" spans="1:10">
      <c r="A9" s="1">
        <v>43115</v>
      </c>
      <c r="B9" s="2">
        <v>126.41999800000001</v>
      </c>
      <c r="C9" s="7">
        <f t="shared" ref="C9:C29" si="0">AVERAGE(B4:B8)</f>
        <v>123.21200099999999</v>
      </c>
      <c r="E9" s="2">
        <f t="shared" ref="E9:E28" si="1">ABS(B9-C9)</f>
        <v>3.2079970000000202</v>
      </c>
      <c r="F9" s="5">
        <f t="shared" ref="F9:F28" si="2">E9^2</f>
        <v>10.291244752009129</v>
      </c>
      <c r="G9" s="6">
        <f t="shared" ref="G9:G28" si="3">E9/B9</f>
        <v>2.5375708359052656E-2</v>
      </c>
      <c r="H9" s="6"/>
      <c r="I9" s="6"/>
      <c r="J9" s="6"/>
    </row>
    <row r="10" spans="1:10">
      <c r="A10" s="1">
        <v>43122</v>
      </c>
      <c r="B10" s="2">
        <v>128.070007</v>
      </c>
      <c r="C10" s="7">
        <f t="shared" si="0"/>
        <v>124.66000059999999</v>
      </c>
      <c r="E10" s="2">
        <f t="shared" si="1"/>
        <v>3.4100064000000145</v>
      </c>
      <c r="F10" s="5">
        <f t="shared" si="2"/>
        <v>11.628143648041059</v>
      </c>
      <c r="G10" s="6">
        <f t="shared" si="3"/>
        <v>2.6626112388672036E-2</v>
      </c>
      <c r="H10" s="6"/>
      <c r="I10" s="6"/>
      <c r="J10" s="6"/>
    </row>
    <row r="11" spans="1:10">
      <c r="A11" s="1">
        <v>43129</v>
      </c>
      <c r="B11" s="2">
        <v>126.389999</v>
      </c>
      <c r="C11" s="7">
        <f t="shared" si="0"/>
        <v>126.0860016</v>
      </c>
      <c r="E11" s="2">
        <f t="shared" si="1"/>
        <v>0.30399740000000008</v>
      </c>
      <c r="F11" s="5">
        <f t="shared" si="2"/>
        <v>9.2414419206760051E-2</v>
      </c>
      <c r="G11" s="6">
        <f t="shared" si="3"/>
        <v>2.4052330279708293E-3</v>
      </c>
      <c r="H11" s="6"/>
      <c r="I11" s="6"/>
      <c r="J11" s="6"/>
    </row>
    <row r="12" spans="1:10">
      <c r="A12" s="1">
        <v>43136</v>
      </c>
      <c r="B12" s="2">
        <v>124.769997</v>
      </c>
      <c r="C12" s="7">
        <f t="shared" si="0"/>
        <v>126.63400099999998</v>
      </c>
      <c r="E12" s="2">
        <f t="shared" si="1"/>
        <v>1.86400399999998</v>
      </c>
      <c r="F12" s="5">
        <f t="shared" si="2"/>
        <v>3.4745109120159254</v>
      </c>
      <c r="G12" s="6">
        <f t="shared" si="3"/>
        <v>1.4939521077330634E-2</v>
      </c>
      <c r="H12" s="6"/>
      <c r="I12" s="6"/>
      <c r="J12" s="6"/>
    </row>
    <row r="13" spans="1:10">
      <c r="A13" s="1">
        <v>43143</v>
      </c>
      <c r="B13" s="2">
        <v>127.959999</v>
      </c>
      <c r="C13" s="7">
        <f t="shared" si="0"/>
        <v>126.52200000000001</v>
      </c>
      <c r="D13" s="8">
        <f>AVERAGE(B3:B12)</f>
        <v>124.01900090000001</v>
      </c>
      <c r="E13" s="2">
        <f t="shared" si="1"/>
        <v>1.4379989999999907</v>
      </c>
      <c r="F13" s="5">
        <f t="shared" si="2"/>
        <v>2.0678411240009731</v>
      </c>
      <c r="G13" s="6">
        <f t="shared" si="3"/>
        <v>1.123787911251852E-2</v>
      </c>
      <c r="H13" s="2">
        <f>ABS(D13-B13)</f>
        <v>3.9409980999999874</v>
      </c>
      <c r="I13" s="2">
        <f>H13^2</f>
        <v>15.53146602420351</v>
      </c>
      <c r="J13" s="6">
        <f>H13/B13</f>
        <v>3.079867248201516E-2</v>
      </c>
    </row>
    <row r="14" spans="1:10">
      <c r="A14" s="1">
        <v>43150</v>
      </c>
      <c r="B14" s="2">
        <v>126.139999</v>
      </c>
      <c r="C14" s="7">
        <f t="shared" si="0"/>
        <v>126.72200000000001</v>
      </c>
      <c r="D14" s="8">
        <f t="shared" ref="D14:D29" si="4">AVERAGE(B4:B13)</f>
        <v>124.9670005</v>
      </c>
      <c r="E14" s="2">
        <f t="shared" si="1"/>
        <v>0.58200100000000532</v>
      </c>
      <c r="F14" s="5">
        <f t="shared" si="2"/>
        <v>0.33872516400100622</v>
      </c>
      <c r="G14" s="6">
        <f t="shared" si="3"/>
        <v>4.6139290043914248E-3</v>
      </c>
      <c r="H14" s="2">
        <f t="shared" ref="H14:H28" si="5">ABS(D14-B14)</f>
        <v>1.1729985000000056</v>
      </c>
      <c r="I14" s="2">
        <f t="shared" ref="I14:I28" si="6">H14^2</f>
        <v>1.3759254810022632</v>
      </c>
      <c r="J14" s="6">
        <f t="shared" ref="J14:J28" si="7">H14/B14</f>
        <v>9.2991795568351451E-3</v>
      </c>
    </row>
    <row r="15" spans="1:10">
      <c r="A15" s="1">
        <v>43157</v>
      </c>
      <c r="B15" s="2">
        <v>125.389999</v>
      </c>
      <c r="C15" s="7">
        <f t="shared" si="0"/>
        <v>126.66600020000001</v>
      </c>
      <c r="D15" s="8">
        <f t="shared" si="4"/>
        <v>125.66300039999999</v>
      </c>
      <c r="E15" s="2">
        <f t="shared" si="1"/>
        <v>1.2760012000000103</v>
      </c>
      <c r="F15" s="5">
        <f t="shared" si="2"/>
        <v>1.6281790624014663</v>
      </c>
      <c r="G15" s="6">
        <f t="shared" si="3"/>
        <v>1.017625975098708E-2</v>
      </c>
      <c r="H15" s="2">
        <f t="shared" si="5"/>
        <v>0.27300139999998407</v>
      </c>
      <c r="I15" s="2">
        <f t="shared" si="6"/>
        <v>7.4529764401951304E-2</v>
      </c>
      <c r="J15" s="6">
        <f t="shared" si="7"/>
        <v>2.1772182963330599E-3</v>
      </c>
    </row>
    <row r="16" spans="1:10">
      <c r="A16" s="1">
        <v>43164</v>
      </c>
      <c r="B16" s="2">
        <v>125.540001</v>
      </c>
      <c r="C16" s="7">
        <f t="shared" si="0"/>
        <v>126.12999859999999</v>
      </c>
      <c r="D16" s="8">
        <f t="shared" si="4"/>
        <v>126.1080001</v>
      </c>
      <c r="E16" s="2">
        <f t="shared" si="1"/>
        <v>0.58999759999998957</v>
      </c>
      <c r="F16" s="5">
        <f t="shared" si="2"/>
        <v>0.34809716800574769</v>
      </c>
      <c r="G16" s="6">
        <f t="shared" si="3"/>
        <v>4.6996781527824712E-3</v>
      </c>
      <c r="H16" s="2">
        <f t="shared" si="5"/>
        <v>0.56799909999999443</v>
      </c>
      <c r="I16" s="2">
        <f t="shared" si="6"/>
        <v>0.32262297760080366</v>
      </c>
      <c r="J16" s="6">
        <f t="shared" si="7"/>
        <v>4.5244471521072747E-3</v>
      </c>
    </row>
    <row r="17" spans="1:10">
      <c r="A17" s="1">
        <v>43171</v>
      </c>
      <c r="B17" s="2">
        <v>124.599998</v>
      </c>
      <c r="C17" s="7">
        <f t="shared" si="0"/>
        <v>125.959999</v>
      </c>
      <c r="D17" s="8">
        <f t="shared" si="4"/>
        <v>126.297</v>
      </c>
      <c r="E17" s="2">
        <f t="shared" si="1"/>
        <v>1.3600009999999969</v>
      </c>
      <c r="F17" s="5">
        <f t="shared" si="2"/>
        <v>1.8496027200009917</v>
      </c>
      <c r="G17" s="6">
        <f t="shared" si="3"/>
        <v>1.0914935969742126E-2</v>
      </c>
      <c r="H17" s="2">
        <f t="shared" si="5"/>
        <v>1.6970019999999977</v>
      </c>
      <c r="I17" s="2">
        <f t="shared" si="6"/>
        <v>2.8798157880039921</v>
      </c>
      <c r="J17" s="6">
        <f t="shared" si="7"/>
        <v>1.3619598934503978E-2</v>
      </c>
    </row>
    <row r="18" spans="1:10">
      <c r="A18" s="1">
        <v>43178</v>
      </c>
      <c r="B18" s="2">
        <v>127.610001</v>
      </c>
      <c r="C18" s="7">
        <f t="shared" si="0"/>
        <v>125.92599920000001</v>
      </c>
      <c r="D18" s="8">
        <f t="shared" si="4"/>
        <v>126.2239996</v>
      </c>
      <c r="E18" s="2">
        <f t="shared" si="1"/>
        <v>1.6840017999999901</v>
      </c>
      <c r="F18" s="5">
        <f t="shared" si="2"/>
        <v>2.8358620624032067</v>
      </c>
      <c r="G18" s="6">
        <f t="shared" si="3"/>
        <v>1.3196471959905323E-2</v>
      </c>
      <c r="H18" s="2">
        <f t="shared" si="5"/>
        <v>1.3860013999999978</v>
      </c>
      <c r="I18" s="2">
        <f t="shared" si="6"/>
        <v>1.9209998808019539</v>
      </c>
      <c r="J18" s="6">
        <f t="shared" si="7"/>
        <v>1.086122865871616E-2</v>
      </c>
    </row>
    <row r="19" spans="1:10">
      <c r="A19" s="1">
        <v>43185</v>
      </c>
      <c r="B19" s="2">
        <v>125.790001</v>
      </c>
      <c r="C19" s="7">
        <f t="shared" si="0"/>
        <v>125.85599959999999</v>
      </c>
      <c r="D19" s="8">
        <f t="shared" si="4"/>
        <v>126.28899979999998</v>
      </c>
      <c r="E19" s="2">
        <f t="shared" si="1"/>
        <v>6.5998599999986141E-2</v>
      </c>
      <c r="F19" s="5">
        <f t="shared" si="2"/>
        <v>4.3558152019581705E-3</v>
      </c>
      <c r="G19" s="6">
        <f t="shared" si="3"/>
        <v>5.2467286330640966E-4</v>
      </c>
      <c r="H19" s="2">
        <f t="shared" si="5"/>
        <v>0.4989987999999812</v>
      </c>
      <c r="I19" s="2">
        <f t="shared" si="6"/>
        <v>0.24899980240142125</v>
      </c>
      <c r="J19" s="6">
        <f t="shared" si="7"/>
        <v>3.9669194374199997E-3</v>
      </c>
    </row>
    <row r="20" spans="1:10">
      <c r="A20" s="1">
        <v>43192</v>
      </c>
      <c r="B20" s="2">
        <v>126.389999</v>
      </c>
      <c r="C20" s="7">
        <f t="shared" si="0"/>
        <v>125.78599999999999</v>
      </c>
      <c r="D20" s="8">
        <f t="shared" si="4"/>
        <v>126.22600010000001</v>
      </c>
      <c r="E20" s="2">
        <f t="shared" si="1"/>
        <v>0.60399900000001594</v>
      </c>
      <c r="F20" s="5">
        <f t="shared" si="2"/>
        <v>0.36481479200101924</v>
      </c>
      <c r="G20" s="6">
        <f t="shared" si="3"/>
        <v>4.7788512127452101E-3</v>
      </c>
      <c r="H20" s="2">
        <f t="shared" si="5"/>
        <v>0.16399889999999573</v>
      </c>
      <c r="I20" s="2">
        <f t="shared" si="6"/>
        <v>2.6895639201208597E-2</v>
      </c>
      <c r="J20" s="6">
        <f t="shared" si="7"/>
        <v>1.2975623174108556E-3</v>
      </c>
    </row>
    <row r="21" spans="1:10">
      <c r="A21" s="1">
        <v>43199</v>
      </c>
      <c r="B21" s="2">
        <v>127.449997</v>
      </c>
      <c r="C21" s="7">
        <f t="shared" si="0"/>
        <v>125.98600000000002</v>
      </c>
      <c r="D21" s="8">
        <f t="shared" si="4"/>
        <v>126.05799930000001</v>
      </c>
      <c r="E21" s="2">
        <f t="shared" si="1"/>
        <v>1.4639969999999778</v>
      </c>
      <c r="F21" s="5">
        <f t="shared" si="2"/>
        <v>2.1432872160089351</v>
      </c>
      <c r="G21" s="6">
        <f t="shared" si="3"/>
        <v>1.148683432295395E-2</v>
      </c>
      <c r="H21" s="2">
        <f t="shared" si="5"/>
        <v>1.3919976999999903</v>
      </c>
      <c r="I21" s="2">
        <f t="shared" si="6"/>
        <v>1.9376575968052632</v>
      </c>
      <c r="J21" s="6">
        <f t="shared" si="7"/>
        <v>1.0921912379487858E-2</v>
      </c>
    </row>
    <row r="22" spans="1:10">
      <c r="A22" s="1">
        <v>43206</v>
      </c>
      <c r="B22" s="2">
        <v>126.629997</v>
      </c>
      <c r="C22" s="7">
        <f t="shared" si="0"/>
        <v>126.36799919999999</v>
      </c>
      <c r="D22" s="8">
        <f t="shared" si="4"/>
        <v>126.1639991</v>
      </c>
      <c r="E22" s="2">
        <f t="shared" si="1"/>
        <v>0.26199780000001738</v>
      </c>
      <c r="F22" s="5">
        <f t="shared" si="2"/>
        <v>6.8642847204849103E-2</v>
      </c>
      <c r="G22" s="6">
        <f t="shared" si="3"/>
        <v>2.0690026550345521E-3</v>
      </c>
      <c r="H22" s="2">
        <f t="shared" si="5"/>
        <v>0.46599790000000496</v>
      </c>
      <c r="I22" s="2">
        <f t="shared" si="6"/>
        <v>0.21715404280441461</v>
      </c>
      <c r="J22" s="6">
        <f t="shared" si="7"/>
        <v>3.6799961386716684E-3</v>
      </c>
    </row>
    <row r="23" spans="1:10">
      <c r="A23" s="1">
        <v>43213</v>
      </c>
      <c r="B23" s="2">
        <v>125.5</v>
      </c>
      <c r="C23" s="7">
        <f t="shared" si="0"/>
        <v>126.773999</v>
      </c>
      <c r="D23" s="8">
        <f t="shared" si="4"/>
        <v>126.34999909999999</v>
      </c>
      <c r="E23" s="2">
        <f t="shared" si="1"/>
        <v>1.2739990000000034</v>
      </c>
      <c r="F23" s="5">
        <f t="shared" si="2"/>
        <v>1.6230734520010088</v>
      </c>
      <c r="G23" s="6">
        <f t="shared" si="3"/>
        <v>1.0151386454183293E-2</v>
      </c>
      <c r="H23" s="2">
        <f t="shared" si="5"/>
        <v>0.8499990999999909</v>
      </c>
      <c r="I23" s="2">
        <f t="shared" si="6"/>
        <v>0.72249847000079459</v>
      </c>
      <c r="J23" s="6">
        <f t="shared" si="7"/>
        <v>6.7729011952190514E-3</v>
      </c>
    </row>
    <row r="24" spans="1:10">
      <c r="A24" s="1">
        <v>43220</v>
      </c>
      <c r="B24" s="2">
        <v>124.540001</v>
      </c>
      <c r="C24" s="7">
        <f t="shared" si="0"/>
        <v>126.3519988</v>
      </c>
      <c r="D24" s="8">
        <f t="shared" si="4"/>
        <v>126.1039992</v>
      </c>
      <c r="E24" s="2">
        <f t="shared" si="1"/>
        <v>1.8119978000000003</v>
      </c>
      <c r="F24" s="5">
        <f t="shared" si="2"/>
        <v>3.2833360272048413</v>
      </c>
      <c r="G24" s="6">
        <f t="shared" si="3"/>
        <v>1.4549524533888516E-2</v>
      </c>
      <c r="H24" s="2">
        <f t="shared" si="5"/>
        <v>1.5639982000000003</v>
      </c>
      <c r="I24" s="2">
        <f t="shared" si="6"/>
        <v>2.4460903696032412</v>
      </c>
      <c r="J24" s="6">
        <f t="shared" si="7"/>
        <v>1.2558199674335961E-2</v>
      </c>
    </row>
    <row r="25" spans="1:10">
      <c r="A25" s="1">
        <v>43227</v>
      </c>
      <c r="B25" s="2">
        <v>125</v>
      </c>
      <c r="C25" s="7">
        <f t="shared" si="0"/>
        <v>126.1019988</v>
      </c>
      <c r="D25" s="8">
        <f t="shared" si="4"/>
        <v>125.94399940000001</v>
      </c>
      <c r="E25" s="2">
        <f t="shared" si="1"/>
        <v>1.1019988000000041</v>
      </c>
      <c r="F25" s="5">
        <f t="shared" si="2"/>
        <v>1.214401355201449</v>
      </c>
      <c r="G25" s="6">
        <f t="shared" si="3"/>
        <v>8.8159904000000323E-3</v>
      </c>
      <c r="H25" s="2">
        <f t="shared" si="5"/>
        <v>0.94399940000000981</v>
      </c>
      <c r="I25" s="2">
        <f t="shared" si="6"/>
        <v>0.89113486720037849</v>
      </c>
      <c r="J25" s="6">
        <f t="shared" si="7"/>
        <v>7.5519952000000787E-3</v>
      </c>
    </row>
    <row r="26" spans="1:10">
      <c r="A26" s="1">
        <v>43234</v>
      </c>
      <c r="B26" s="2">
        <v>122.410004</v>
      </c>
      <c r="C26" s="7">
        <f t="shared" si="0"/>
        <v>125.823999</v>
      </c>
      <c r="D26" s="8">
        <f t="shared" si="4"/>
        <v>125.9049995</v>
      </c>
      <c r="E26" s="2">
        <f t="shared" si="1"/>
        <v>3.4139949999999999</v>
      </c>
      <c r="F26" s="5">
        <f t="shared" si="2"/>
        <v>11.655361860025</v>
      </c>
      <c r="G26" s="6">
        <f t="shared" si="3"/>
        <v>2.7889836520224278E-2</v>
      </c>
      <c r="H26" s="2">
        <f t="shared" si="5"/>
        <v>3.4949955000000017</v>
      </c>
      <c r="I26" s="2">
        <f t="shared" si="6"/>
        <v>12.214993545020262</v>
      </c>
      <c r="J26" s="6">
        <f t="shared" si="7"/>
        <v>2.8551551227790187E-2</v>
      </c>
    </row>
    <row r="27" spans="1:10">
      <c r="A27" s="1">
        <v>43241</v>
      </c>
      <c r="B27" s="2">
        <v>123.209999</v>
      </c>
      <c r="C27" s="7">
        <f t="shared" si="0"/>
        <v>124.81600040000001</v>
      </c>
      <c r="D27" s="8">
        <f t="shared" si="4"/>
        <v>125.59199980000001</v>
      </c>
      <c r="E27" s="2">
        <f t="shared" si="1"/>
        <v>1.6060014000000109</v>
      </c>
      <c r="F27" s="5">
        <f t="shared" si="2"/>
        <v>2.5792404968019951</v>
      </c>
      <c r="G27" s="6">
        <f t="shared" si="3"/>
        <v>1.3034667746405963E-2</v>
      </c>
      <c r="H27" s="2">
        <f t="shared" si="5"/>
        <v>2.3820008000000144</v>
      </c>
      <c r="I27" s="2">
        <f t="shared" si="6"/>
        <v>5.6739278112007083</v>
      </c>
      <c r="J27" s="6">
        <f t="shared" si="7"/>
        <v>1.9332853009762743E-2</v>
      </c>
    </row>
    <row r="28" spans="1:10">
      <c r="A28" s="1">
        <v>43248</v>
      </c>
      <c r="B28" s="2">
        <v>122.489998</v>
      </c>
      <c r="C28" s="7">
        <f t="shared" si="0"/>
        <v>124.13200080000001</v>
      </c>
      <c r="D28" s="8">
        <f t="shared" si="4"/>
        <v>125.45299989999998</v>
      </c>
      <c r="E28" s="2">
        <f t="shared" si="1"/>
        <v>1.6420028000000144</v>
      </c>
      <c r="F28" s="5">
        <f t="shared" si="2"/>
        <v>2.6961731952078876</v>
      </c>
      <c r="G28" s="6">
        <f t="shared" si="3"/>
        <v>1.3405199010616478E-2</v>
      </c>
      <c r="H28" s="2">
        <f t="shared" si="5"/>
        <v>2.9630018999999805</v>
      </c>
      <c r="I28" s="2">
        <f t="shared" si="6"/>
        <v>8.779380259403494</v>
      </c>
      <c r="J28" s="6">
        <f t="shared" si="7"/>
        <v>2.418974568029612E-2</v>
      </c>
    </row>
    <row r="29" spans="1:10">
      <c r="A29" s="1">
        <v>43255</v>
      </c>
      <c r="C29" s="7">
        <f t="shared" si="0"/>
        <v>123.53000039999999</v>
      </c>
      <c r="D29" s="8">
        <f t="shared" si="4"/>
        <v>124.94099959999998</v>
      </c>
      <c r="G29" s="6"/>
    </row>
  </sheetData>
  <mergeCells count="2">
    <mergeCell ref="E1:G1"/>
    <mergeCell ref="H1:J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zoomScale="130" zoomScaleNormal="130" workbookViewId="0">
      <selection activeCell="H14" sqref="H14"/>
    </sheetView>
  </sheetViews>
  <sheetFormatPr baseColWidth="10" defaultRowHeight="16"/>
  <cols>
    <col min="2" max="2" width="10.83203125" style="2"/>
    <col min="3" max="3" width="11.6640625" bestFit="1" customWidth="1"/>
    <col min="10" max="10" width="3.83203125" customWidth="1"/>
  </cols>
  <sheetData>
    <row r="1" spans="1:10">
      <c r="D1" s="29" t="s">
        <v>13</v>
      </c>
      <c r="E1" s="30"/>
      <c r="F1" s="30"/>
    </row>
    <row r="2" spans="1:10">
      <c r="A2" s="3" t="s">
        <v>0</v>
      </c>
      <c r="B2" s="4" t="s">
        <v>1</v>
      </c>
      <c r="C2" s="3" t="s">
        <v>10</v>
      </c>
      <c r="D2" s="9" t="s">
        <v>4</v>
      </c>
      <c r="E2" s="10" t="s">
        <v>5</v>
      </c>
      <c r="F2" s="10" t="s">
        <v>6</v>
      </c>
    </row>
    <row r="3" spans="1:10">
      <c r="A3" s="1">
        <v>43073</v>
      </c>
      <c r="B3" s="2">
        <v>118.480003</v>
      </c>
      <c r="D3" s="12">
        <f>AVERAGE(D8:D28)</f>
        <v>1.1352361057948361</v>
      </c>
      <c r="E3" s="13">
        <f>AVERAGE(E8:E28)</f>
        <v>2.0332118540970634</v>
      </c>
      <c r="F3" s="27">
        <f>AVERAGE(F8:F28)</f>
        <v>9.0167660834142467E-3</v>
      </c>
    </row>
    <row r="4" spans="1:10" ht="17" thickBot="1">
      <c r="A4" s="1">
        <v>43080</v>
      </c>
      <c r="B4" s="2">
        <v>119.18</v>
      </c>
      <c r="D4" s="15">
        <f>MEDIAN(D8:D28)</f>
        <v>1.0338293216347409</v>
      </c>
      <c r="E4" s="16">
        <f>SQRT(E3)</f>
        <v>1.425907379214044</v>
      </c>
      <c r="F4" s="18"/>
    </row>
    <row r="5" spans="1:10">
      <c r="A5" s="1">
        <v>43087</v>
      </c>
      <c r="B5" s="2">
        <v>120.94000200000001</v>
      </c>
    </row>
    <row r="6" spans="1:10">
      <c r="A6" s="1">
        <v>43094</v>
      </c>
      <c r="B6" s="2">
        <v>123.650002</v>
      </c>
    </row>
    <row r="7" spans="1:10">
      <c r="A7" s="1">
        <v>43101</v>
      </c>
      <c r="B7" s="2">
        <v>125.33000199999999</v>
      </c>
    </row>
    <row r="8" spans="1:10" ht="17" thickBot="1">
      <c r="A8" s="1">
        <v>43108</v>
      </c>
      <c r="B8" s="2">
        <v>126.959999</v>
      </c>
      <c r="C8" s="7">
        <f>SUMPRODUCT($H$10:$H$14,B3:B7)</f>
        <v>124.62262397219092</v>
      </c>
      <c r="D8" s="2">
        <f t="shared" ref="D8:D28" si="0">ABS(C8-B8)</f>
        <v>2.3373750278090739</v>
      </c>
      <c r="E8" s="5">
        <f>D8^2</f>
        <v>5.4633220206254691</v>
      </c>
      <c r="F8" s="6">
        <f t="shared" ref="F8:F28" si="1">D8/B8</f>
        <v>1.8410326451003468E-2</v>
      </c>
      <c r="H8" s="22"/>
      <c r="I8" s="22"/>
      <c r="J8" s="22"/>
    </row>
    <row r="9" spans="1:10">
      <c r="A9" s="1">
        <v>43115</v>
      </c>
      <c r="B9" s="2">
        <v>126.41999800000001</v>
      </c>
      <c r="C9" s="7">
        <f t="shared" ref="C9:C29" si="2">SUMPRODUCT($H$10:$H$14,B4:B8)</f>
        <v>126.28807746886987</v>
      </c>
      <c r="D9" s="2">
        <f t="shared" si="0"/>
        <v>0.13192053113013458</v>
      </c>
      <c r="E9" s="5">
        <f t="shared" ref="E9:E28" si="3">D9^2</f>
        <v>1.7403026533656805E-2</v>
      </c>
      <c r="F9" s="6">
        <f t="shared" si="1"/>
        <v>1.0435099922255541E-3</v>
      </c>
      <c r="H9" s="19" t="s">
        <v>9</v>
      </c>
      <c r="I9" s="20"/>
      <c r="J9" s="22"/>
    </row>
    <row r="10" spans="1:10">
      <c r="A10" s="1">
        <v>43122</v>
      </c>
      <c r="B10" s="2">
        <v>128.070007</v>
      </c>
      <c r="C10" s="7">
        <f t="shared" si="2"/>
        <v>126.60942653145692</v>
      </c>
      <c r="D10" s="2">
        <f t="shared" si="0"/>
        <v>1.4605804685430854</v>
      </c>
      <c r="E10" s="5">
        <f t="shared" si="3"/>
        <v>2.1332953050895389</v>
      </c>
      <c r="F10" s="6">
        <f t="shared" si="1"/>
        <v>1.1404547424933657E-2</v>
      </c>
      <c r="H10" s="23">
        <v>0</v>
      </c>
      <c r="I10" s="21"/>
      <c r="J10" s="22"/>
    </row>
    <row r="11" spans="1:10">
      <c r="A11" s="1">
        <v>43129</v>
      </c>
      <c r="B11" s="2">
        <v>126.389999</v>
      </c>
      <c r="C11" s="7">
        <f t="shared" si="2"/>
        <v>127.42382832163474</v>
      </c>
      <c r="D11" s="2">
        <f t="shared" si="0"/>
        <v>1.0338293216347409</v>
      </c>
      <c r="E11" s="5">
        <f t="shared" si="3"/>
        <v>1.0688030662717487</v>
      </c>
      <c r="F11" s="6">
        <f t="shared" si="1"/>
        <v>8.1796766343414633E-3</v>
      </c>
      <c r="H11" s="23">
        <v>0</v>
      </c>
      <c r="I11" s="21"/>
      <c r="J11" s="22"/>
    </row>
    <row r="12" spans="1:10">
      <c r="A12" s="1">
        <v>43136</v>
      </c>
      <c r="B12" s="2">
        <v>124.769997</v>
      </c>
      <c r="C12" s="7">
        <f t="shared" si="2"/>
        <v>127.0312350880599</v>
      </c>
      <c r="D12" s="2">
        <f t="shared" si="0"/>
        <v>2.2612380880598977</v>
      </c>
      <c r="E12" s="5">
        <f t="shared" si="3"/>
        <v>5.1131976908927816</v>
      </c>
      <c r="F12" s="6">
        <f t="shared" si="1"/>
        <v>1.8123251922975502E-2</v>
      </c>
      <c r="H12" s="23">
        <v>1.517086603251684E-2</v>
      </c>
      <c r="I12" s="21"/>
      <c r="J12" s="22"/>
    </row>
    <row r="13" spans="1:10">
      <c r="A13" s="1">
        <v>43143</v>
      </c>
      <c r="B13" s="2">
        <v>127.959999</v>
      </c>
      <c r="C13" s="7">
        <f t="shared" si="2"/>
        <v>125.43795477244723</v>
      </c>
      <c r="D13" s="2">
        <f t="shared" si="0"/>
        <v>2.5220442275527688</v>
      </c>
      <c r="E13" s="5">
        <f t="shared" si="3"/>
        <v>6.3607070857322423</v>
      </c>
      <c r="F13" s="6">
        <f t="shared" si="1"/>
        <v>1.9709629941094084E-2</v>
      </c>
      <c r="H13" s="23">
        <v>0.38141543209900775</v>
      </c>
      <c r="I13" s="21"/>
      <c r="J13" s="22"/>
    </row>
    <row r="14" spans="1:10" ht="17" thickBot="1">
      <c r="A14" s="1">
        <v>43150</v>
      </c>
      <c r="B14" s="2">
        <v>126.139999</v>
      </c>
      <c r="C14" s="7">
        <f t="shared" si="2"/>
        <v>126.71946474910224</v>
      </c>
      <c r="D14" s="2">
        <f t="shared" si="0"/>
        <v>0.57946574910224058</v>
      </c>
      <c r="E14" s="5">
        <f t="shared" si="3"/>
        <v>0.33578055438262083</v>
      </c>
      <c r="F14" s="6">
        <f t="shared" si="1"/>
        <v>4.5938302972575781E-3</v>
      </c>
      <c r="H14" s="24">
        <v>0.60341370186847543</v>
      </c>
      <c r="I14" s="28">
        <f>SUM(H10:H14)</f>
        <v>1</v>
      </c>
      <c r="J14" s="22"/>
    </row>
    <row r="15" spans="1:10">
      <c r="A15" s="1">
        <v>43157</v>
      </c>
      <c r="B15" s="2">
        <v>125.389999</v>
      </c>
      <c r="C15" s="7">
        <f t="shared" si="2"/>
        <v>126.81339096961392</v>
      </c>
      <c r="D15" s="2">
        <f t="shared" si="0"/>
        <v>1.4233919696139168</v>
      </c>
      <c r="E15" s="5">
        <f t="shared" si="3"/>
        <v>2.0260446991613854</v>
      </c>
      <c r="F15" s="6">
        <f t="shared" si="1"/>
        <v>1.135171848604861E-2</v>
      </c>
    </row>
    <row r="16" spans="1:10">
      <c r="A16" s="1">
        <v>43164</v>
      </c>
      <c r="B16" s="2">
        <v>125.540001</v>
      </c>
      <c r="C16" s="7">
        <f t="shared" si="2"/>
        <v>125.71504969977784</v>
      </c>
      <c r="D16" s="2">
        <f t="shared" si="0"/>
        <v>0.17504869977783244</v>
      </c>
      <c r="E16" s="5">
        <f t="shared" si="3"/>
        <v>3.0642047293909715E-2</v>
      </c>
      <c r="F16" s="6">
        <f t="shared" si="1"/>
        <v>1.3943659262662619E-3</v>
      </c>
    </row>
    <row r="17" spans="1:6">
      <c r="A17" s="1">
        <v>43171</v>
      </c>
      <c r="B17" s="2">
        <v>124.599998</v>
      </c>
      <c r="C17" s="7">
        <f t="shared" si="2"/>
        <v>125.49189041163207</v>
      </c>
      <c r="D17" s="2">
        <f t="shared" si="0"/>
        <v>0.891892411632071</v>
      </c>
      <c r="E17" s="5">
        <f t="shared" si="3"/>
        <v>0.79547207392687158</v>
      </c>
      <c r="F17" s="6">
        <f t="shared" si="1"/>
        <v>7.1580451520719211E-3</v>
      </c>
    </row>
    <row r="18" spans="1:6">
      <c r="A18" s="1">
        <v>43178</v>
      </c>
      <c r="B18" s="2">
        <v>127.610001</v>
      </c>
      <c r="C18" s="7">
        <f t="shared" si="2"/>
        <v>124.97051464975593</v>
      </c>
      <c r="D18" s="2">
        <f t="shared" si="0"/>
        <v>2.63948635024407</v>
      </c>
      <c r="E18" s="5">
        <f t="shared" si="3"/>
        <v>6.9668881931247615</v>
      </c>
      <c r="F18" s="6">
        <f t="shared" si="1"/>
        <v>2.0684008538202816E-2</v>
      </c>
    </row>
    <row r="19" spans="1:6">
      <c r="A19" s="1">
        <v>43185</v>
      </c>
      <c r="B19" s="2">
        <v>125.790001</v>
      </c>
      <c r="C19" s="7">
        <f t="shared" si="2"/>
        <v>126.43053571244837</v>
      </c>
      <c r="D19" s="2">
        <f t="shared" si="0"/>
        <v>0.64053471244837112</v>
      </c>
      <c r="E19" s="5">
        <f t="shared" si="3"/>
        <v>0.41028471785131748</v>
      </c>
      <c r="F19" s="6">
        <f t="shared" si="1"/>
        <v>5.0920956145661458E-3</v>
      </c>
    </row>
    <row r="20" spans="1:6">
      <c r="A20" s="1">
        <v>43192</v>
      </c>
      <c r="B20" s="2">
        <v>126.389999</v>
      </c>
      <c r="C20" s="7">
        <f t="shared" si="2"/>
        <v>126.4661237103289</v>
      </c>
      <c r="D20" s="2">
        <f t="shared" si="0"/>
        <v>7.6124710328898004E-2</v>
      </c>
      <c r="E20" s="5">
        <f t="shared" si="3"/>
        <v>5.7949715226586302E-3</v>
      </c>
      <c r="F20" s="6">
        <f t="shared" si="1"/>
        <v>6.0230011022389517E-4</v>
      </c>
    </row>
    <row r="21" spans="1:6">
      <c r="A21" s="1">
        <v>43199</v>
      </c>
      <c r="B21" s="2">
        <v>127.449997</v>
      </c>
      <c r="C21" s="7">
        <f t="shared" si="2"/>
        <v>126.17965899047286</v>
      </c>
      <c r="D21" s="2">
        <f t="shared" si="0"/>
        <v>1.270338009527137</v>
      </c>
      <c r="E21" s="5">
        <f t="shared" si="3"/>
        <v>1.6137586584493686</v>
      </c>
      <c r="F21" s="6">
        <f t="shared" si="1"/>
        <v>9.9673443658624579E-3</v>
      </c>
    </row>
    <row r="22" spans="1:6">
      <c r="A22" s="1">
        <v>43206</v>
      </c>
      <c r="B22" s="2">
        <v>126.629997</v>
      </c>
      <c r="C22" s="7">
        <f t="shared" si="2"/>
        <v>127.0205138278754</v>
      </c>
      <c r="D22" s="2">
        <f t="shared" si="0"/>
        <v>0.39051682787540187</v>
      </c>
      <c r="E22" s="5">
        <f t="shared" si="3"/>
        <v>0.15250339285386624</v>
      </c>
      <c r="F22" s="6">
        <f t="shared" si="1"/>
        <v>3.0839203753230907E-3</v>
      </c>
    </row>
    <row r="23" spans="1:6">
      <c r="A23" s="1">
        <v>43213</v>
      </c>
      <c r="B23" s="2">
        <v>125.5</v>
      </c>
      <c r="C23" s="7">
        <f t="shared" si="2"/>
        <v>126.9391166768151</v>
      </c>
      <c r="D23" s="2">
        <f t="shared" si="0"/>
        <v>1.4391166768151038</v>
      </c>
      <c r="E23" s="5">
        <f t="shared" si="3"/>
        <v>2.0710568094873478</v>
      </c>
      <c r="F23" s="6">
        <f t="shared" si="1"/>
        <v>1.146706515390521E-2</v>
      </c>
    </row>
    <row r="24" spans="1:6">
      <c r="A24" s="1">
        <v>43220</v>
      </c>
      <c r="B24" s="2">
        <v>124.540001</v>
      </c>
      <c r="C24" s="7">
        <f t="shared" si="2"/>
        <v>125.9605814372764</v>
      </c>
      <c r="D24" s="2">
        <f t="shared" si="0"/>
        <v>1.4205804372763993</v>
      </c>
      <c r="E24" s="5">
        <f t="shared" si="3"/>
        <v>2.018048778772406</v>
      </c>
      <c r="F24" s="6">
        <f t="shared" si="1"/>
        <v>1.1406619767703383E-2</v>
      </c>
    </row>
    <row r="25" spans="1:6">
      <c r="A25" s="1">
        <v>43227</v>
      </c>
      <c r="B25" s="2">
        <v>125</v>
      </c>
      <c r="C25" s="7">
        <f t="shared" si="2"/>
        <v>124.93786648272412</v>
      </c>
      <c r="D25" s="2">
        <f t="shared" si="0"/>
        <v>6.21335172758819E-2</v>
      </c>
      <c r="E25" s="5">
        <f t="shared" si="3"/>
        <v>3.8605739690723145E-3</v>
      </c>
      <c r="F25" s="6">
        <f t="shared" si="1"/>
        <v>4.9706813820705521E-4</v>
      </c>
    </row>
    <row r="26" spans="1:6">
      <c r="A26" s="1">
        <v>43234</v>
      </c>
      <c r="B26" s="2">
        <v>122.410004</v>
      </c>
      <c r="C26" s="7">
        <f t="shared" si="2"/>
        <v>124.83213471566614</v>
      </c>
      <c r="D26" s="2">
        <f t="shared" si="0"/>
        <v>2.4221307156661425</v>
      </c>
      <c r="E26" s="5">
        <f t="shared" si="3"/>
        <v>5.8667172037733799</v>
      </c>
      <c r="F26" s="6">
        <f t="shared" si="1"/>
        <v>1.9787032403545568E-2</v>
      </c>
    </row>
    <row r="27" spans="1:6">
      <c r="A27" s="1">
        <v>43241</v>
      </c>
      <c r="B27" s="2">
        <v>123.209999</v>
      </c>
      <c r="C27" s="7">
        <f t="shared" si="2"/>
        <v>123.43018234261137</v>
      </c>
      <c r="D27" s="2">
        <f t="shared" si="0"/>
        <v>0.22018334261137795</v>
      </c>
      <c r="E27" s="5">
        <f t="shared" si="3"/>
        <v>4.8480704363519443E-2</v>
      </c>
      <c r="F27" s="6">
        <f t="shared" si="1"/>
        <v>1.7870574174047185E-3</v>
      </c>
    </row>
    <row r="28" spans="1:6">
      <c r="A28" s="1">
        <v>43248</v>
      </c>
      <c r="B28" s="2">
        <v>122.489998</v>
      </c>
      <c r="C28" s="7">
        <f t="shared" si="2"/>
        <v>122.93202442676701</v>
      </c>
      <c r="D28" s="2">
        <f t="shared" si="0"/>
        <v>0.44202642676701487</v>
      </c>
      <c r="E28" s="5">
        <f t="shared" si="3"/>
        <v>0.19538736196041515</v>
      </c>
      <c r="F28" s="6">
        <f t="shared" si="1"/>
        <v>3.6086736385367146E-3</v>
      </c>
    </row>
    <row r="29" spans="1:6">
      <c r="A29" s="1">
        <v>43255</v>
      </c>
      <c r="C29" s="7">
        <f t="shared" si="2"/>
        <v>122.76340391426932</v>
      </c>
    </row>
  </sheetData>
  <mergeCells count="1">
    <mergeCell ref="D1:F1"/>
  </mergeCells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9"/>
  <sheetViews>
    <sheetView zoomScale="130" zoomScaleNormal="130" workbookViewId="0">
      <selection activeCell="G4" sqref="G4"/>
    </sheetView>
  </sheetViews>
  <sheetFormatPr baseColWidth="10" defaultRowHeight="16"/>
  <cols>
    <col min="2" max="2" width="10.83203125" style="2"/>
  </cols>
  <sheetData>
    <row r="1" spans="1:7">
      <c r="D1" s="29" t="s">
        <v>14</v>
      </c>
      <c r="E1" s="30"/>
      <c r="F1" s="31"/>
    </row>
    <row r="2" spans="1:7">
      <c r="A2" s="3" t="s">
        <v>0</v>
      </c>
      <c r="B2" s="4" t="s">
        <v>1</v>
      </c>
      <c r="C2" s="3" t="s">
        <v>12</v>
      </c>
      <c r="D2" s="9" t="s">
        <v>4</v>
      </c>
      <c r="E2" s="10" t="s">
        <v>5</v>
      </c>
      <c r="F2" s="11" t="s">
        <v>6</v>
      </c>
      <c r="G2" s="10" t="s">
        <v>11</v>
      </c>
    </row>
    <row r="3" spans="1:7">
      <c r="A3" s="1">
        <v>43073</v>
      </c>
      <c r="B3" s="2">
        <v>118.480003</v>
      </c>
      <c r="D3" s="12">
        <f>AVERAGE(D8:D28)</f>
        <v>1.1522411922639177</v>
      </c>
      <c r="E3" s="13">
        <f>AVERAGE(E8:E28)</f>
        <v>1.8831752774226231</v>
      </c>
      <c r="F3" s="26">
        <f>AVERAGE(F8:F28)</f>
        <v>9.1664989929776466E-3</v>
      </c>
      <c r="G3" s="25">
        <v>0.52644717180412592</v>
      </c>
    </row>
    <row r="4" spans="1:7" ht="17" thickBot="1">
      <c r="A4" s="1">
        <v>43080</v>
      </c>
      <c r="B4" s="2">
        <v>119.18</v>
      </c>
      <c r="D4" s="15">
        <f>MEDIAN(D8:D28)</f>
        <v>1.111114264591734</v>
      </c>
      <c r="E4" s="16">
        <f>SQRT(E3)</f>
        <v>1.3722883361096614</v>
      </c>
      <c r="F4" s="17"/>
    </row>
    <row r="5" spans="1:7">
      <c r="A5" s="1">
        <v>43087</v>
      </c>
      <c r="B5" s="2">
        <v>120.94000200000001</v>
      </c>
    </row>
    <row r="6" spans="1:7">
      <c r="A6" s="1">
        <v>43094</v>
      </c>
      <c r="B6" s="2">
        <v>123.650002</v>
      </c>
    </row>
    <row r="7" spans="1:7">
      <c r="A7" s="1">
        <v>43101</v>
      </c>
      <c r="B7" s="2">
        <v>125.33000199999999</v>
      </c>
    </row>
    <row r="8" spans="1:7">
      <c r="A8" s="1">
        <v>43108</v>
      </c>
      <c r="B8" s="2">
        <v>126.959999</v>
      </c>
      <c r="C8" s="7">
        <v>125.33</v>
      </c>
      <c r="D8" s="2">
        <f t="shared" ref="D8:D28" si="0">ABS(C8-B8)</f>
        <v>1.629998999999998</v>
      </c>
      <c r="E8" s="5">
        <f>D8^2</f>
        <v>2.6568967400009935</v>
      </c>
      <c r="F8" s="6">
        <f t="shared" ref="F8:F28" si="1">D8/B8</f>
        <v>1.2838681575603967E-2</v>
      </c>
    </row>
    <row r="9" spans="1:7">
      <c r="A9" s="1">
        <v>43115</v>
      </c>
      <c r="B9" s="2">
        <v>126.41999800000001</v>
      </c>
      <c r="C9" s="7">
        <f>C8+$G$3*(B8-C8)</f>
        <v>126.18810836359356</v>
      </c>
      <c r="D9" s="2">
        <f t="shared" si="0"/>
        <v>0.23188963640644999</v>
      </c>
      <c r="E9" s="5">
        <f t="shared" ref="E9:E28" si="2">D9^2</f>
        <v>5.3772803472715576E-2</v>
      </c>
      <c r="F9" s="6">
        <f t="shared" si="1"/>
        <v>1.8342797031720406E-3</v>
      </c>
    </row>
    <row r="10" spans="1:7">
      <c r="A10" s="1">
        <v>43122</v>
      </c>
      <c r="B10" s="2">
        <v>128.070007</v>
      </c>
      <c r="C10" s="7">
        <f t="shared" ref="C10:C29" si="3">C9+$G$3*(B9-C9)</f>
        <v>126.31018600685042</v>
      </c>
      <c r="D10" s="2">
        <f t="shared" si="0"/>
        <v>1.7598209931495887</v>
      </c>
      <c r="E10" s="5">
        <f t="shared" si="2"/>
        <v>3.0969699279300049</v>
      </c>
      <c r="F10" s="6">
        <f t="shared" si="1"/>
        <v>1.3741086101054002E-2</v>
      </c>
    </row>
    <row r="11" spans="1:7">
      <c r="A11" s="1">
        <v>43129</v>
      </c>
      <c r="B11" s="2">
        <v>126.389999</v>
      </c>
      <c r="C11" s="7">
        <f t="shared" si="3"/>
        <v>127.23663879157554</v>
      </c>
      <c r="D11" s="2">
        <f t="shared" si="0"/>
        <v>0.84663979157554081</v>
      </c>
      <c r="E11" s="5">
        <f t="shared" si="2"/>
        <v>0.71679893667907524</v>
      </c>
      <c r="F11" s="6">
        <f t="shared" si="1"/>
        <v>6.6986296247659657E-3</v>
      </c>
    </row>
    <row r="12" spans="1:7">
      <c r="A12" s="1">
        <v>43136</v>
      </c>
      <c r="B12" s="2">
        <v>124.769997</v>
      </c>
      <c r="C12" s="7">
        <f t="shared" si="3"/>
        <v>126.79092766776377</v>
      </c>
      <c r="D12" s="2">
        <f t="shared" si="0"/>
        <v>2.0209306677637642</v>
      </c>
      <c r="E12" s="5">
        <f t="shared" si="2"/>
        <v>4.0841607639080939</v>
      </c>
      <c r="F12" s="6">
        <f t="shared" si="1"/>
        <v>1.6197248668393924E-2</v>
      </c>
    </row>
    <row r="13" spans="1:7">
      <c r="A13" s="1">
        <v>43143</v>
      </c>
      <c r="B13" s="2">
        <v>127.959999</v>
      </c>
      <c r="C13" s="7">
        <f t="shared" si="3"/>
        <v>125.72701443330732</v>
      </c>
      <c r="D13" s="2">
        <f t="shared" si="0"/>
        <v>2.2329845666926786</v>
      </c>
      <c r="E13" s="5">
        <f t="shared" si="2"/>
        <v>4.9862200750876902</v>
      </c>
      <c r="F13" s="6">
        <f t="shared" si="1"/>
        <v>1.7450645390304189E-2</v>
      </c>
    </row>
    <row r="14" spans="1:7">
      <c r="A14" s="1">
        <v>43150</v>
      </c>
      <c r="B14" s="2">
        <v>126.139999</v>
      </c>
      <c r="C14" s="7">
        <f t="shared" si="3"/>
        <v>126.90256284312494</v>
      </c>
      <c r="D14" s="2">
        <f t="shared" si="0"/>
        <v>0.76256384312493708</v>
      </c>
      <c r="E14" s="5">
        <f t="shared" si="2"/>
        <v>0.58150361484147362</v>
      </c>
      <c r="F14" s="6">
        <f t="shared" si="1"/>
        <v>6.0453769555280958E-3</v>
      </c>
    </row>
    <row r="15" spans="1:7">
      <c r="A15" s="1">
        <v>43157</v>
      </c>
      <c r="B15" s="2">
        <v>125.389999</v>
      </c>
      <c r="C15" s="7">
        <f t="shared" si="3"/>
        <v>126.50111326459174</v>
      </c>
      <c r="D15" s="2">
        <f t="shared" si="0"/>
        <v>1.111114264591734</v>
      </c>
      <c r="E15" s="5">
        <f t="shared" si="2"/>
        <v>1.2345749089792299</v>
      </c>
      <c r="F15" s="6">
        <f t="shared" si="1"/>
        <v>8.8612670344764416E-3</v>
      </c>
    </row>
    <row r="16" spans="1:7">
      <c r="A16" s="1">
        <v>43164</v>
      </c>
      <c r="B16" s="2">
        <v>125.540001</v>
      </c>
      <c r="C16" s="7">
        <f t="shared" si="3"/>
        <v>125.9161703024462</v>
      </c>
      <c r="D16" s="2">
        <f t="shared" si="0"/>
        <v>0.3761693024462005</v>
      </c>
      <c r="E16" s="5">
        <f t="shared" si="2"/>
        <v>0.14150334410286106</v>
      </c>
      <c r="F16" s="6">
        <f t="shared" si="1"/>
        <v>2.9964099048095474E-3</v>
      </c>
    </row>
    <row r="17" spans="1:6">
      <c r="A17" s="1">
        <v>43171</v>
      </c>
      <c r="B17" s="2">
        <v>124.599998</v>
      </c>
      <c r="C17" s="7">
        <f t="shared" si="3"/>
        <v>125.71813703705386</v>
      </c>
      <c r="D17" s="2">
        <f t="shared" si="0"/>
        <v>1.1181390370538651</v>
      </c>
      <c r="E17" s="5">
        <f t="shared" si="2"/>
        <v>1.2502349061837448</v>
      </c>
      <c r="F17" s="6">
        <f t="shared" si="1"/>
        <v>8.9738286918260232E-3</v>
      </c>
    </row>
    <row r="18" spans="1:6">
      <c r="A18" s="1">
        <v>43178</v>
      </c>
      <c r="B18" s="2">
        <v>127.610001</v>
      </c>
      <c r="C18" s="7">
        <f t="shared" si="3"/>
        <v>125.12949590331307</v>
      </c>
      <c r="D18" s="2">
        <f t="shared" si="0"/>
        <v>2.480505096686926</v>
      </c>
      <c r="E18" s="5">
        <f t="shared" si="2"/>
        <v>6.1529055346898156</v>
      </c>
      <c r="F18" s="6">
        <f t="shared" si="1"/>
        <v>1.9438171595084666E-2</v>
      </c>
    </row>
    <row r="19" spans="1:6">
      <c r="A19" s="1">
        <v>43185</v>
      </c>
      <c r="B19" s="2">
        <v>125.790001</v>
      </c>
      <c r="C19" s="7">
        <f t="shared" si="3"/>
        <v>126.43535079610962</v>
      </c>
      <c r="D19" s="2">
        <f t="shared" si="0"/>
        <v>0.64534979610961329</v>
      </c>
      <c r="E19" s="5">
        <f t="shared" si="2"/>
        <v>0.41647635933871946</v>
      </c>
      <c r="F19" s="6">
        <f t="shared" si="1"/>
        <v>5.1303743618669123E-3</v>
      </c>
    </row>
    <row r="20" spans="1:6">
      <c r="A20" s="1">
        <v>43192</v>
      </c>
      <c r="B20" s="2">
        <v>126.389999</v>
      </c>
      <c r="C20" s="7">
        <f t="shared" si="3"/>
        <v>126.09560822112334</v>
      </c>
      <c r="D20" s="2">
        <f t="shared" si="0"/>
        <v>0.29439077887666087</v>
      </c>
      <c r="E20" s="5">
        <f t="shared" si="2"/>
        <v>8.6665930687607043E-2</v>
      </c>
      <c r="F20" s="6">
        <f t="shared" si="1"/>
        <v>2.3292252647035853E-3</v>
      </c>
    </row>
    <row r="21" spans="1:6">
      <c r="A21" s="1">
        <v>43199</v>
      </c>
      <c r="B21" s="2">
        <v>127.449997</v>
      </c>
      <c r="C21" s="7">
        <f t="shared" si="3"/>
        <v>126.25058941406817</v>
      </c>
      <c r="D21" s="2">
        <f t="shared" si="0"/>
        <v>1.199407585931823</v>
      </c>
      <c r="E21" s="5">
        <f t="shared" si="2"/>
        <v>1.4385785571908032</v>
      </c>
      <c r="F21" s="6">
        <f t="shared" si="1"/>
        <v>9.4108090558199312E-3</v>
      </c>
    </row>
    <row r="22" spans="1:6">
      <c r="A22" s="1">
        <v>43206</v>
      </c>
      <c r="B22" s="2">
        <v>126.629997</v>
      </c>
      <c r="C22" s="7">
        <f t="shared" si="3"/>
        <v>126.88201414552239</v>
      </c>
      <c r="D22" s="2">
        <f t="shared" si="0"/>
        <v>0.25201714552238741</v>
      </c>
      <c r="E22" s="5">
        <f t="shared" si="2"/>
        <v>6.351264163725219E-2</v>
      </c>
      <c r="F22" s="6">
        <f t="shared" si="1"/>
        <v>1.9901851969749899E-3</v>
      </c>
    </row>
    <row r="23" spans="1:6">
      <c r="A23" s="1">
        <v>43213</v>
      </c>
      <c r="B23" s="2">
        <v>125.5</v>
      </c>
      <c r="C23" s="7">
        <f t="shared" si="3"/>
        <v>126.74934043201598</v>
      </c>
      <c r="D23" s="2">
        <f t="shared" si="0"/>
        <v>1.249340432015984</v>
      </c>
      <c r="E23" s="5">
        <f t="shared" si="2"/>
        <v>1.5608515150698856</v>
      </c>
      <c r="F23" s="6">
        <f t="shared" si="1"/>
        <v>9.954903840764813E-3</v>
      </c>
    </row>
    <row r="24" spans="1:6">
      <c r="A24" s="1">
        <v>43220</v>
      </c>
      <c r="B24" s="2">
        <v>124.540001</v>
      </c>
      <c r="C24" s="7">
        <f t="shared" si="3"/>
        <v>126.09162869496062</v>
      </c>
      <c r="D24" s="2">
        <f t="shared" si="0"/>
        <v>1.5516276949606151</v>
      </c>
      <c r="E24" s="5">
        <f t="shared" si="2"/>
        <v>2.4075485037687918</v>
      </c>
      <c r="F24" s="6">
        <f t="shared" si="1"/>
        <v>1.245887010198928E-2</v>
      </c>
    </row>
    <row r="25" spans="1:6">
      <c r="A25" s="1">
        <v>43227</v>
      </c>
      <c r="B25" s="2">
        <v>125</v>
      </c>
      <c r="C25" s="7">
        <f t="shared" si="3"/>
        <v>125.27477868325565</v>
      </c>
      <c r="D25" s="2">
        <f t="shared" si="0"/>
        <v>0.27477868325564714</v>
      </c>
      <c r="E25" s="5">
        <f t="shared" si="2"/>
        <v>7.550332477170725E-2</v>
      </c>
      <c r="F25" s="6">
        <f t="shared" si="1"/>
        <v>2.1982294660451772E-3</v>
      </c>
    </row>
    <row r="26" spans="1:6">
      <c r="A26" s="1">
        <v>43234</v>
      </c>
      <c r="B26" s="2">
        <v>122.410004</v>
      </c>
      <c r="C26" s="7">
        <f t="shared" si="3"/>
        <v>125.13012222258365</v>
      </c>
      <c r="D26" s="2">
        <f t="shared" si="0"/>
        <v>2.7201182225836504</v>
      </c>
      <c r="E26" s="5">
        <f t="shared" si="2"/>
        <v>7.3990431448316381</v>
      </c>
      <c r="F26" s="6">
        <f t="shared" si="1"/>
        <v>2.2221371895254985E-2</v>
      </c>
    </row>
    <row r="27" spans="1:6">
      <c r="A27" s="1">
        <v>43241</v>
      </c>
      <c r="B27" s="2">
        <v>123.209999</v>
      </c>
      <c r="C27" s="7">
        <f t="shared" si="3"/>
        <v>123.69812367733162</v>
      </c>
      <c r="D27" s="2">
        <f t="shared" si="0"/>
        <v>0.48812467733162634</v>
      </c>
      <c r="E27" s="5">
        <f t="shared" si="2"/>
        <v>0.23826570062010433</v>
      </c>
      <c r="F27" s="6">
        <f t="shared" si="1"/>
        <v>3.9617294155779217E-3</v>
      </c>
    </row>
    <row r="28" spans="1:6">
      <c r="A28" s="1">
        <v>43248</v>
      </c>
      <c r="B28" s="2">
        <v>122.489998</v>
      </c>
      <c r="C28" s="7">
        <f t="shared" si="3"/>
        <v>123.44115182146258</v>
      </c>
      <c r="D28" s="2">
        <f t="shared" si="0"/>
        <v>0.95115382146258298</v>
      </c>
      <c r="E28" s="5">
        <f t="shared" si="2"/>
        <v>0.90469359208287514</v>
      </c>
      <c r="F28" s="6">
        <f t="shared" si="1"/>
        <v>7.7651550085141071E-3</v>
      </c>
    </row>
    <row r="29" spans="1:6">
      <c r="A29" s="1">
        <v>43255</v>
      </c>
      <c r="C29" s="7">
        <f t="shared" si="3"/>
        <v>122.94041958220292</v>
      </c>
    </row>
  </sheetData>
  <mergeCells count="1">
    <mergeCell ref="D1: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34CD6-4FC8-A949-AC35-499FDB5094CF}">
  <dimension ref="A1:I29"/>
  <sheetViews>
    <sheetView tabSelected="1" zoomScale="130" zoomScaleNormal="130" workbookViewId="0">
      <selection activeCell="I30" sqref="I30"/>
    </sheetView>
  </sheetViews>
  <sheetFormatPr baseColWidth="10" defaultRowHeight="16"/>
  <cols>
    <col min="2" max="2" width="10.83203125" style="2"/>
    <col min="8" max="8" width="11.33203125" customWidth="1"/>
    <col min="9" max="9" width="12.1640625" bestFit="1" customWidth="1"/>
  </cols>
  <sheetData>
    <row r="1" spans="1:9">
      <c r="D1" s="29" t="s">
        <v>14</v>
      </c>
      <c r="E1" s="30"/>
      <c r="F1" s="31"/>
    </row>
    <row r="2" spans="1:9" ht="20">
      <c r="A2" s="3" t="s">
        <v>0</v>
      </c>
      <c r="B2" s="4" t="s">
        <v>1</v>
      </c>
      <c r="C2" s="3" t="s">
        <v>12</v>
      </c>
      <c r="D2" s="9" t="s">
        <v>4</v>
      </c>
      <c r="E2" s="10" t="s">
        <v>5</v>
      </c>
      <c r="F2" s="11" t="s">
        <v>6</v>
      </c>
      <c r="G2" s="10" t="s">
        <v>11</v>
      </c>
      <c r="H2" s="10" t="s">
        <v>15</v>
      </c>
      <c r="I2" s="10" t="s">
        <v>16</v>
      </c>
    </row>
    <row r="3" spans="1:9">
      <c r="A3" s="1">
        <v>43073</v>
      </c>
      <c r="B3" s="2">
        <v>118.480003</v>
      </c>
      <c r="D3" s="12">
        <f>AVERAGE(D8:D28)</f>
        <v>1.1522411922639177</v>
      </c>
      <c r="E3" s="13">
        <f>AVERAGE(E8:E28)</f>
        <v>1.8831752774226231</v>
      </c>
      <c r="F3" s="26">
        <f>AVERAGE(F8:F28)</f>
        <v>9.1664989929776466E-3</v>
      </c>
      <c r="G3" s="25">
        <v>0.52644717180412592</v>
      </c>
    </row>
    <row r="4" spans="1:9" ht="17" thickBot="1">
      <c r="A4" s="1">
        <v>43080</v>
      </c>
      <c r="B4" s="2">
        <v>119.18</v>
      </c>
      <c r="D4" s="15">
        <f>MEDIAN(D8:D28)</f>
        <v>1.111114264591734</v>
      </c>
      <c r="E4" s="16">
        <f>SQRT(E3)</f>
        <v>1.3722883361096614</v>
      </c>
      <c r="F4" s="17"/>
      <c r="G4" s="10" t="s">
        <v>17</v>
      </c>
    </row>
    <row r="5" spans="1:9">
      <c r="A5" s="1">
        <v>43087</v>
      </c>
      <c r="B5" s="2">
        <v>120.94000200000001</v>
      </c>
      <c r="G5">
        <f>SQRT(H29/I29)</f>
        <v>0.88308354812820544</v>
      </c>
    </row>
    <row r="6" spans="1:9">
      <c r="A6" s="1">
        <v>43094</v>
      </c>
      <c r="B6" s="2">
        <v>123.650002</v>
      </c>
    </row>
    <row r="7" spans="1:9">
      <c r="A7" s="1">
        <v>43101</v>
      </c>
      <c r="B7" s="2">
        <v>125.33000199999999</v>
      </c>
    </row>
    <row r="8" spans="1:9">
      <c r="A8" s="1">
        <v>43108</v>
      </c>
      <c r="B8" s="2">
        <v>126.959999</v>
      </c>
      <c r="C8" s="7">
        <v>125.33</v>
      </c>
      <c r="D8" s="2">
        <f t="shared" ref="D8:D28" si="0">ABS(C8-B8)</f>
        <v>1.629998999999998</v>
      </c>
      <c r="E8" s="5">
        <f>D8^2</f>
        <v>2.6568967400009935</v>
      </c>
      <c r="F8" s="6">
        <f t="shared" ref="F8:F28" si="1">D8/B8</f>
        <v>1.2838681575603967E-2</v>
      </c>
      <c r="H8">
        <f>((C8-B8)/B7)^2</f>
        <v>1.6914711030296685E-4</v>
      </c>
      <c r="I8">
        <f>((B8-B7)/B7)^2</f>
        <v>1.6914669521803465E-4</v>
      </c>
    </row>
    <row r="9" spans="1:9">
      <c r="A9" s="1">
        <v>43115</v>
      </c>
      <c r="B9" s="2">
        <v>126.41999800000001</v>
      </c>
      <c r="C9" s="7">
        <f>C8+$G$3*(B8-C8)</f>
        <v>126.18810836359356</v>
      </c>
      <c r="D9" s="2">
        <f t="shared" si="0"/>
        <v>0.23188963640644999</v>
      </c>
      <c r="E9" s="5">
        <f t="shared" ref="E9:E28" si="2">D9^2</f>
        <v>5.3772803472715576E-2</v>
      </c>
      <c r="F9" s="6">
        <f t="shared" si="1"/>
        <v>1.8342797031720406E-3</v>
      </c>
      <c r="H9">
        <f>((C9-B9)/B8)^2</f>
        <v>3.3360216356861642E-6</v>
      </c>
      <c r="I9">
        <f>((B9-B8)/B8)^2</f>
        <v>1.80906973237195E-5</v>
      </c>
    </row>
    <row r="10" spans="1:9">
      <c r="A10" s="1">
        <v>43122</v>
      </c>
      <c r="B10" s="2">
        <v>128.070007</v>
      </c>
      <c r="C10" s="7">
        <f t="shared" ref="C10:C29" si="3">C9+$G$3*(B9-C9)</f>
        <v>126.31018600685042</v>
      </c>
      <c r="D10" s="2">
        <f t="shared" si="0"/>
        <v>1.7598209931495887</v>
      </c>
      <c r="E10" s="5">
        <f t="shared" si="2"/>
        <v>3.0969699279300049</v>
      </c>
      <c r="F10" s="6">
        <f t="shared" si="1"/>
        <v>1.3741086101054002E-2</v>
      </c>
      <c r="H10">
        <f t="shared" ref="H10:H28" si="4">((C10-B10)/B9)^2</f>
        <v>1.9377842872942365E-4</v>
      </c>
      <c r="I10">
        <f t="shared" ref="I10:I28" si="5">((B10-B9)/B9)^2</f>
        <v>1.7034958030848755E-4</v>
      </c>
    </row>
    <row r="11" spans="1:9">
      <c r="A11" s="1">
        <v>43129</v>
      </c>
      <c r="B11" s="2">
        <v>126.389999</v>
      </c>
      <c r="C11" s="7">
        <f t="shared" si="3"/>
        <v>127.23663879157554</v>
      </c>
      <c r="D11" s="2">
        <f t="shared" si="0"/>
        <v>0.84663979157554081</v>
      </c>
      <c r="E11" s="5">
        <f t="shared" si="2"/>
        <v>0.71679893667907524</v>
      </c>
      <c r="F11" s="6">
        <f t="shared" si="1"/>
        <v>6.6986296247659657E-3</v>
      </c>
      <c r="H11">
        <f t="shared" si="4"/>
        <v>4.3702118055792914E-5</v>
      </c>
      <c r="I11">
        <f t="shared" si="5"/>
        <v>1.7207898394473308E-4</v>
      </c>
    </row>
    <row r="12" spans="1:9">
      <c r="A12" s="1">
        <v>43136</v>
      </c>
      <c r="B12" s="2">
        <v>124.769997</v>
      </c>
      <c r="C12" s="7">
        <f t="shared" si="3"/>
        <v>126.79092766776377</v>
      </c>
      <c r="D12" s="2">
        <f t="shared" si="0"/>
        <v>2.0209306677637642</v>
      </c>
      <c r="E12" s="5">
        <f t="shared" si="2"/>
        <v>4.0841607639080939</v>
      </c>
      <c r="F12" s="6">
        <f t="shared" si="1"/>
        <v>1.6197248668393924E-2</v>
      </c>
      <c r="H12">
        <f t="shared" si="4"/>
        <v>2.5566860862214971E-4</v>
      </c>
      <c r="I12">
        <f t="shared" si="5"/>
        <v>1.6428793869502901E-4</v>
      </c>
    </row>
    <row r="13" spans="1:9">
      <c r="A13" s="1">
        <v>43143</v>
      </c>
      <c r="B13" s="2">
        <v>127.959999</v>
      </c>
      <c r="C13" s="7">
        <f t="shared" si="3"/>
        <v>125.72701443330732</v>
      </c>
      <c r="D13" s="2">
        <f t="shared" si="0"/>
        <v>2.2329845666926786</v>
      </c>
      <c r="E13" s="5">
        <f t="shared" si="2"/>
        <v>4.9862200750876902</v>
      </c>
      <c r="F13" s="6">
        <f t="shared" si="1"/>
        <v>1.7450645390304189E-2</v>
      </c>
      <c r="H13">
        <f t="shared" si="4"/>
        <v>3.2029570394891393E-4</v>
      </c>
      <c r="I13">
        <f t="shared" si="5"/>
        <v>6.5367455724899416E-4</v>
      </c>
    </row>
    <row r="14" spans="1:9">
      <c r="A14" s="1">
        <v>43150</v>
      </c>
      <c r="B14" s="2">
        <v>126.139999</v>
      </c>
      <c r="C14" s="7">
        <f t="shared" si="3"/>
        <v>126.90256284312494</v>
      </c>
      <c r="D14" s="2">
        <f t="shared" si="0"/>
        <v>0.76256384312493708</v>
      </c>
      <c r="E14" s="5">
        <f t="shared" si="2"/>
        <v>0.58150361484147362</v>
      </c>
      <c r="F14" s="6">
        <f t="shared" si="1"/>
        <v>6.0453769555280958E-3</v>
      </c>
      <c r="H14">
        <f t="shared" si="4"/>
        <v>3.5514357551798477E-5</v>
      </c>
      <c r="I14">
        <f t="shared" si="5"/>
        <v>2.0229927201165582E-4</v>
      </c>
    </row>
    <row r="15" spans="1:9">
      <c r="A15" s="1">
        <v>43157</v>
      </c>
      <c r="B15" s="2">
        <v>125.389999</v>
      </c>
      <c r="C15" s="7">
        <f t="shared" si="3"/>
        <v>126.50111326459174</v>
      </c>
      <c r="D15" s="2">
        <f t="shared" si="0"/>
        <v>1.111114264591734</v>
      </c>
      <c r="E15" s="5">
        <f t="shared" si="2"/>
        <v>1.2345749089792299</v>
      </c>
      <c r="F15" s="6">
        <f t="shared" si="1"/>
        <v>8.8612670344764416E-3</v>
      </c>
      <c r="H15">
        <f t="shared" si="4"/>
        <v>7.7591080527068178E-5</v>
      </c>
      <c r="I15">
        <f t="shared" si="5"/>
        <v>3.5352235396199938E-5</v>
      </c>
    </row>
    <row r="16" spans="1:9">
      <c r="A16" s="1">
        <v>43164</v>
      </c>
      <c r="B16" s="2">
        <v>125.540001</v>
      </c>
      <c r="C16" s="7">
        <f t="shared" si="3"/>
        <v>125.9161703024462</v>
      </c>
      <c r="D16" s="2">
        <f t="shared" si="0"/>
        <v>0.3761693024462005</v>
      </c>
      <c r="E16" s="5">
        <f t="shared" si="2"/>
        <v>0.14150334410286106</v>
      </c>
      <c r="F16" s="6">
        <f t="shared" si="1"/>
        <v>2.9964099048095474E-3</v>
      </c>
      <c r="H16">
        <f t="shared" si="4"/>
        <v>8.9999667651408961E-6</v>
      </c>
      <c r="I16">
        <f t="shared" si="5"/>
        <v>1.4310944629303384E-6</v>
      </c>
    </row>
    <row r="17" spans="1:9">
      <c r="A17" s="1">
        <v>43171</v>
      </c>
      <c r="B17" s="2">
        <v>124.599998</v>
      </c>
      <c r="C17" s="7">
        <f t="shared" si="3"/>
        <v>125.71813703705386</v>
      </c>
      <c r="D17" s="2">
        <f t="shared" si="0"/>
        <v>1.1181390370538651</v>
      </c>
      <c r="E17" s="5">
        <f t="shared" si="2"/>
        <v>1.2502349061837448</v>
      </c>
      <c r="F17" s="6">
        <f t="shared" si="1"/>
        <v>8.9738286918260232E-3</v>
      </c>
      <c r="H17">
        <f t="shared" si="4"/>
        <v>7.9328156990828198E-5</v>
      </c>
      <c r="I17">
        <f t="shared" si="5"/>
        <v>5.6065309472581722E-5</v>
      </c>
    </row>
    <row r="18" spans="1:9">
      <c r="A18" s="1">
        <v>43178</v>
      </c>
      <c r="B18" s="2">
        <v>127.610001</v>
      </c>
      <c r="C18" s="7">
        <f t="shared" si="3"/>
        <v>125.12949590331307</v>
      </c>
      <c r="D18" s="2">
        <f t="shared" si="0"/>
        <v>2.480505096686926</v>
      </c>
      <c r="E18" s="5">
        <f t="shared" si="2"/>
        <v>6.1529055346898156</v>
      </c>
      <c r="F18" s="6">
        <f t="shared" si="1"/>
        <v>1.9438171595084666E-2</v>
      </c>
      <c r="H18">
        <f t="shared" si="4"/>
        <v>3.9631834597613662E-4</v>
      </c>
      <c r="I18">
        <f t="shared" si="5"/>
        <v>5.8357648815622533E-4</v>
      </c>
    </row>
    <row r="19" spans="1:9">
      <c r="A19" s="1">
        <v>43185</v>
      </c>
      <c r="B19" s="2">
        <v>125.790001</v>
      </c>
      <c r="C19" s="7">
        <f t="shared" si="3"/>
        <v>126.43535079610962</v>
      </c>
      <c r="D19" s="2">
        <f t="shared" si="0"/>
        <v>0.64534979610961329</v>
      </c>
      <c r="E19" s="5">
        <f t="shared" si="2"/>
        <v>0.41647635933871946</v>
      </c>
      <c r="F19" s="6">
        <f t="shared" si="1"/>
        <v>5.1303743618669123E-3</v>
      </c>
      <c r="H19">
        <f t="shared" si="4"/>
        <v>2.5575311395032059E-5</v>
      </c>
      <c r="I19">
        <f t="shared" si="5"/>
        <v>2.0341049273340503E-4</v>
      </c>
    </row>
    <row r="20" spans="1:9">
      <c r="A20" s="1">
        <v>43192</v>
      </c>
      <c r="B20" s="2">
        <v>126.389999</v>
      </c>
      <c r="C20" s="7">
        <f t="shared" si="3"/>
        <v>126.09560822112334</v>
      </c>
      <c r="D20" s="2">
        <f t="shared" si="0"/>
        <v>0.29439077887666087</v>
      </c>
      <c r="E20" s="5">
        <f t="shared" si="2"/>
        <v>8.6665930687607043E-2</v>
      </c>
      <c r="F20" s="6">
        <f t="shared" si="1"/>
        <v>2.3292252647035853E-3</v>
      </c>
      <c r="H20">
        <f t="shared" si="4"/>
        <v>5.477169284772327E-6</v>
      </c>
      <c r="I20">
        <f t="shared" si="5"/>
        <v>2.2751360098364643E-5</v>
      </c>
    </row>
    <row r="21" spans="1:9">
      <c r="A21" s="1">
        <v>43199</v>
      </c>
      <c r="B21" s="2">
        <v>127.449997</v>
      </c>
      <c r="C21" s="7">
        <f t="shared" si="3"/>
        <v>126.25058941406817</v>
      </c>
      <c r="D21" s="2">
        <f t="shared" si="0"/>
        <v>1.199407585931823</v>
      </c>
      <c r="E21" s="5">
        <f t="shared" si="2"/>
        <v>1.4385785571908032</v>
      </c>
      <c r="F21" s="6">
        <f t="shared" si="1"/>
        <v>9.4108090558199312E-3</v>
      </c>
      <c r="H21">
        <f t="shared" si="4"/>
        <v>9.0055068684095701E-5</v>
      </c>
      <c r="I21">
        <f t="shared" si="5"/>
        <v>7.0337134412672223E-5</v>
      </c>
    </row>
    <row r="22" spans="1:9">
      <c r="A22" s="1">
        <v>43206</v>
      </c>
      <c r="B22" s="2">
        <v>126.629997</v>
      </c>
      <c r="C22" s="7">
        <f t="shared" si="3"/>
        <v>126.88201414552239</v>
      </c>
      <c r="D22" s="2">
        <f t="shared" si="0"/>
        <v>0.25201714552238741</v>
      </c>
      <c r="E22" s="5">
        <f t="shared" si="2"/>
        <v>6.351264163725219E-2</v>
      </c>
      <c r="F22" s="6">
        <f t="shared" si="1"/>
        <v>1.9901851969749899E-3</v>
      </c>
      <c r="H22">
        <f t="shared" si="4"/>
        <v>3.9100338505968808E-6</v>
      </c>
      <c r="I22">
        <f t="shared" si="5"/>
        <v>4.1395015124032309E-5</v>
      </c>
    </row>
    <row r="23" spans="1:9">
      <c r="A23" s="1">
        <v>43213</v>
      </c>
      <c r="B23" s="2">
        <v>125.5</v>
      </c>
      <c r="C23" s="7">
        <f t="shared" si="3"/>
        <v>126.74934043201598</v>
      </c>
      <c r="D23" s="2">
        <f t="shared" si="0"/>
        <v>1.249340432015984</v>
      </c>
      <c r="E23" s="5">
        <f t="shared" si="2"/>
        <v>1.5608515150698856</v>
      </c>
      <c r="F23" s="6">
        <f t="shared" si="1"/>
        <v>9.954903840764813E-3</v>
      </c>
      <c r="H23">
        <f t="shared" si="4"/>
        <v>9.7339339974052163E-5</v>
      </c>
      <c r="I23">
        <f t="shared" si="5"/>
        <v>7.9630856652917339E-5</v>
      </c>
    </row>
    <row r="24" spans="1:9">
      <c r="A24" s="1">
        <v>43220</v>
      </c>
      <c r="B24" s="2">
        <v>124.540001</v>
      </c>
      <c r="C24" s="7">
        <f t="shared" si="3"/>
        <v>126.09162869496062</v>
      </c>
      <c r="D24" s="2">
        <f t="shared" si="0"/>
        <v>1.5516276949606151</v>
      </c>
      <c r="E24" s="5">
        <f t="shared" si="2"/>
        <v>2.4075485037687918</v>
      </c>
      <c r="F24" s="6">
        <f t="shared" si="1"/>
        <v>1.245887010198928E-2</v>
      </c>
      <c r="H24">
        <f t="shared" si="4"/>
        <v>1.5285779614728604E-4</v>
      </c>
      <c r="I24">
        <f t="shared" si="5"/>
        <v>5.8513235028078468E-5</v>
      </c>
    </row>
    <row r="25" spans="1:9">
      <c r="A25" s="1">
        <v>43227</v>
      </c>
      <c r="B25" s="2">
        <v>125</v>
      </c>
      <c r="C25" s="7">
        <f t="shared" si="3"/>
        <v>125.27477868325565</v>
      </c>
      <c r="D25" s="2">
        <f t="shared" si="0"/>
        <v>0.27477868325564714</v>
      </c>
      <c r="E25" s="5">
        <f t="shared" si="2"/>
        <v>7.550332477170725E-2</v>
      </c>
      <c r="F25" s="6">
        <f t="shared" si="1"/>
        <v>2.1982294660451772E-3</v>
      </c>
      <c r="H25">
        <f t="shared" si="4"/>
        <v>4.8679750803136707E-6</v>
      </c>
      <c r="I25">
        <f t="shared" si="5"/>
        <v>1.3642565431080667E-5</v>
      </c>
    </row>
    <row r="26" spans="1:9">
      <c r="A26" s="1">
        <v>43234</v>
      </c>
      <c r="B26" s="2">
        <v>122.410004</v>
      </c>
      <c r="C26" s="7">
        <f t="shared" si="3"/>
        <v>125.13012222258365</v>
      </c>
      <c r="D26" s="2">
        <f t="shared" si="0"/>
        <v>2.7201182225836504</v>
      </c>
      <c r="E26" s="5">
        <f t="shared" si="2"/>
        <v>7.3990431448316381</v>
      </c>
      <c r="F26" s="6">
        <f t="shared" si="1"/>
        <v>2.2221371895254985E-2</v>
      </c>
      <c r="H26">
        <f t="shared" si="4"/>
        <v>4.7353876126922481E-4</v>
      </c>
      <c r="I26">
        <f t="shared" si="5"/>
        <v>4.2931707392102379E-4</v>
      </c>
    </row>
    <row r="27" spans="1:9">
      <c r="A27" s="1">
        <v>43241</v>
      </c>
      <c r="B27" s="2">
        <v>123.209999</v>
      </c>
      <c r="C27" s="7">
        <f t="shared" si="3"/>
        <v>123.69812367733162</v>
      </c>
      <c r="D27" s="2">
        <f t="shared" si="0"/>
        <v>0.48812467733162634</v>
      </c>
      <c r="E27" s="5">
        <f t="shared" si="2"/>
        <v>0.23826570062010433</v>
      </c>
      <c r="F27" s="6">
        <f t="shared" si="1"/>
        <v>3.9617294155779217E-3</v>
      </c>
      <c r="H27">
        <f t="shared" si="4"/>
        <v>1.5901119595933514E-5</v>
      </c>
      <c r="I27">
        <f t="shared" si="5"/>
        <v>4.2711096504250336E-5</v>
      </c>
    </row>
    <row r="28" spans="1:9">
      <c r="A28" s="1">
        <v>43248</v>
      </c>
      <c r="B28" s="2">
        <v>122.489998</v>
      </c>
      <c r="C28" s="7">
        <f t="shared" si="3"/>
        <v>123.44115182146258</v>
      </c>
      <c r="D28" s="2">
        <f t="shared" si="0"/>
        <v>0.95115382146258298</v>
      </c>
      <c r="E28" s="5">
        <f t="shared" si="2"/>
        <v>0.90469359208287514</v>
      </c>
      <c r="F28" s="6">
        <f t="shared" si="1"/>
        <v>7.7651550085141071E-3</v>
      </c>
      <c r="H28">
        <f t="shared" si="4"/>
        <v>5.9594970088921477E-5</v>
      </c>
      <c r="I28">
        <f t="shared" si="5"/>
        <v>3.4148709111319786E-5</v>
      </c>
    </row>
    <row r="29" spans="1:9">
      <c r="A29" s="1">
        <v>43255</v>
      </c>
      <c r="C29" s="7">
        <f t="shared" si="3"/>
        <v>122.94041958220292</v>
      </c>
      <c r="H29">
        <f>SUM(H8:H28)</f>
        <v>2.5127974444761336E-3</v>
      </c>
      <c r="I29">
        <f>SUM(I8:I28)</f>
        <v>3.2222103912557354E-3</v>
      </c>
    </row>
  </sheetData>
  <mergeCells count="1">
    <mergeCell ref="D1:F1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</vt:lpstr>
      <vt:lpstr>WMA</vt:lpstr>
      <vt:lpstr>SES</vt:lpstr>
      <vt:lpstr>Theil's 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Matt Macarty</cp:lastModifiedBy>
  <dcterms:created xsi:type="dcterms:W3CDTF">2018-06-04T17:26:12Z</dcterms:created>
  <dcterms:modified xsi:type="dcterms:W3CDTF">2018-06-19T18:05:24Z</dcterms:modified>
</cp:coreProperties>
</file>